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plynové spotřebiče\zadávací dokumentace 2025\"/>
    </mc:Choice>
  </mc:AlternateContent>
  <xr:revisionPtr revIDLastSave="0" documentId="13_ncr:1_{F39F79ED-010C-4335-A46D-8532FFB38168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zakázky" sheetId="1" state="veryHidden" r:id="rId1"/>
    <sheet name="OR_PHA - Pravidelná kontr..." sheetId="2" r:id="rId2"/>
  </sheets>
  <definedNames>
    <definedName name="_xlnm._FilterDatabase" localSheetId="1" hidden="1">'OR_PHA - Pravidelná kontr...'!$C$117:$K$172</definedName>
    <definedName name="_xlnm.Print_Titles" localSheetId="1">'OR_PHA - Pravidelná kontr...'!$117:$117</definedName>
    <definedName name="_xlnm.Print_Titles" localSheetId="0">'Rekapitulace zakázky'!$92:$92</definedName>
    <definedName name="_xlnm.Print_Area" localSheetId="1">'OR_PHA - Pravidelná kontr...'!$C$4:$J$76,'OR_PHA - Pravidelná kontr...'!$C$82:$J$101,'OR_PHA - Pravidelná kontr...'!$C$107:$K$172</definedName>
    <definedName name="_xlnm.Print_Area" localSheetId="0">'Rekapitulace zakázky'!$D$4:$AO$76,'Rekapitulace zakázky'!$C$82:$AQ$96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5" i="2"/>
  <c r="BH125" i="2"/>
  <c r="BG125" i="2"/>
  <c r="BF125" i="2"/>
  <c r="F32" i="2" s="1"/>
  <c r="T125" i="2"/>
  <c r="R125" i="2"/>
  <c r="P125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F114" i="2"/>
  <c r="F112" i="2"/>
  <c r="E110" i="2"/>
  <c r="F89" i="2"/>
  <c r="F87" i="2"/>
  <c r="E85" i="2"/>
  <c r="J19" i="2"/>
  <c r="E19" i="2"/>
  <c r="J114" i="2" s="1"/>
  <c r="J18" i="2"/>
  <c r="J16" i="2"/>
  <c r="E16" i="2"/>
  <c r="F115" i="2"/>
  <c r="J15" i="2"/>
  <c r="J10" i="2"/>
  <c r="J112" i="2"/>
  <c r="L90" i="1"/>
  <c r="AM90" i="1"/>
  <c r="AM89" i="1"/>
  <c r="L89" i="1"/>
  <c r="AM87" i="1"/>
  <c r="L87" i="1"/>
  <c r="L85" i="1"/>
  <c r="L84" i="1"/>
  <c r="BK122" i="2"/>
  <c r="J134" i="2"/>
  <c r="BK129" i="2"/>
  <c r="BK126" i="2"/>
  <c r="J125" i="2"/>
  <c r="BK121" i="2"/>
  <c r="J165" i="2"/>
  <c r="J159" i="2"/>
  <c r="J152" i="2"/>
  <c r="BK147" i="2"/>
  <c r="J143" i="2"/>
  <c r="BK139" i="2"/>
  <c r="BK130" i="2"/>
  <c r="J121" i="2"/>
  <c r="BK165" i="2"/>
  <c r="BK120" i="2"/>
  <c r="BK131" i="2"/>
  <c r="J129" i="2"/>
  <c r="J126" i="2"/>
  <c r="J123" i="2"/>
  <c r="BK167" i="2"/>
  <c r="BK163" i="2"/>
  <c r="BK159" i="2"/>
  <c r="BK155" i="2"/>
  <c r="J150" i="2"/>
  <c r="BK141" i="2"/>
  <c r="BK137" i="2"/>
  <c r="BK134" i="2"/>
  <c r="J167" i="2"/>
  <c r="BK133" i="2"/>
  <c r="J130" i="2"/>
  <c r="BK128" i="2"/>
  <c r="BK125" i="2"/>
  <c r="J169" i="2"/>
  <c r="J163" i="2"/>
  <c r="BK157" i="2"/>
  <c r="BK150" i="2"/>
  <c r="J147" i="2"/>
  <c r="J141" i="2"/>
  <c r="J137" i="2"/>
  <c r="J161" i="2"/>
  <c r="BK152" i="2"/>
  <c r="BK143" i="2"/>
  <c r="J139" i="2"/>
  <c r="J131" i="2"/>
  <c r="J122" i="2"/>
  <c r="BK171" i="2"/>
  <c r="J120" i="2"/>
  <c r="BK135" i="2"/>
  <c r="BK161" i="2"/>
  <c r="J128" i="2"/>
  <c r="BK132" i="2"/>
  <c r="AS94" i="1"/>
  <c r="J157" i="2"/>
  <c r="J145" i="2"/>
  <c r="J155" i="2"/>
  <c r="J135" i="2"/>
  <c r="J132" i="2"/>
  <c r="BK123" i="2"/>
  <c r="BK169" i="2"/>
  <c r="BK145" i="2"/>
  <c r="J133" i="2"/>
  <c r="J171" i="2"/>
  <c r="F33" i="2" l="1"/>
  <c r="J32" i="2"/>
  <c r="F35" i="2"/>
  <c r="F34" i="2"/>
  <c r="P119" i="2"/>
  <c r="BK124" i="2"/>
  <c r="J124" i="2"/>
  <c r="J96" i="2" s="1"/>
  <c r="T124" i="2"/>
  <c r="R127" i="2"/>
  <c r="R136" i="2"/>
  <c r="P149" i="2"/>
  <c r="R119" i="2"/>
  <c r="BK136" i="2"/>
  <c r="J136" i="2"/>
  <c r="J98" i="2"/>
  <c r="R149" i="2"/>
  <c r="BK119" i="2"/>
  <c r="J119" i="2"/>
  <c r="J95" i="2" s="1"/>
  <c r="T119" i="2"/>
  <c r="R124" i="2"/>
  <c r="BK127" i="2"/>
  <c r="J127" i="2"/>
  <c r="J97" i="2"/>
  <c r="P127" i="2"/>
  <c r="T127" i="2"/>
  <c r="T136" i="2"/>
  <c r="BK154" i="2"/>
  <c r="J154" i="2"/>
  <c r="J100" i="2" s="1"/>
  <c r="R154" i="2"/>
  <c r="P124" i="2"/>
  <c r="P136" i="2"/>
  <c r="BK149" i="2"/>
  <c r="J149" i="2"/>
  <c r="J99" i="2" s="1"/>
  <c r="T149" i="2"/>
  <c r="P154" i="2"/>
  <c r="T154" i="2"/>
  <c r="AW95" i="1"/>
  <c r="J89" i="2"/>
  <c r="F90" i="2"/>
  <c r="BE121" i="2"/>
  <c r="BE134" i="2"/>
  <c r="BE135" i="2"/>
  <c r="BE137" i="2"/>
  <c r="BE139" i="2"/>
  <c r="BE141" i="2"/>
  <c r="BE143" i="2"/>
  <c r="BE145" i="2"/>
  <c r="BE147" i="2"/>
  <c r="BE150" i="2"/>
  <c r="BE152" i="2"/>
  <c r="BE155" i="2"/>
  <c r="BE157" i="2"/>
  <c r="BE159" i="2"/>
  <c r="BE161" i="2"/>
  <c r="BE163" i="2"/>
  <c r="BE167" i="2"/>
  <c r="BE169" i="2"/>
  <c r="BA95" i="1"/>
  <c r="BB95" i="1"/>
  <c r="BB94" i="1" s="1"/>
  <c r="W31" i="1" s="1"/>
  <c r="J87" i="2"/>
  <c r="BE125" i="2"/>
  <c r="BE126" i="2"/>
  <c r="BE128" i="2"/>
  <c r="BE129" i="2"/>
  <c r="BE130" i="2"/>
  <c r="BE131" i="2"/>
  <c r="BE132" i="2"/>
  <c r="BE133" i="2"/>
  <c r="BE171" i="2"/>
  <c r="BC95" i="1"/>
  <c r="BC94" i="1" s="1"/>
  <c r="W32" i="1" s="1"/>
  <c r="BE120" i="2"/>
  <c r="BE122" i="2"/>
  <c r="BE123" i="2"/>
  <c r="BE165" i="2"/>
  <c r="BD95" i="1"/>
  <c r="BD94" i="1" s="1"/>
  <c r="W33" i="1" s="1"/>
  <c r="BA94" i="1"/>
  <c r="W30" i="1" s="1"/>
  <c r="T118" i="2" l="1"/>
  <c r="R118" i="2"/>
  <c r="P118" i="2"/>
  <c r="AU95" i="1"/>
  <c r="BK118" i="2"/>
  <c r="J118" i="2"/>
  <c r="J94" i="2" s="1"/>
  <c r="F31" i="2"/>
  <c r="AZ95" i="1" s="1"/>
  <c r="AZ94" i="1" s="1"/>
  <c r="W29" i="1" s="1"/>
  <c r="AU94" i="1"/>
  <c r="J31" i="2"/>
  <c r="AV95" i="1" s="1"/>
  <c r="AT95" i="1" s="1"/>
  <c r="AX94" i="1"/>
  <c r="AW94" i="1"/>
  <c r="AK30" i="1"/>
  <c r="AY94" i="1"/>
  <c r="J28" i="2" l="1"/>
  <c r="AG95" i="1" s="1"/>
  <c r="AG94" i="1" s="1"/>
  <c r="AK26" i="1" s="1"/>
  <c r="AV94" i="1"/>
  <c r="AK29" i="1" s="1"/>
  <c r="AK35" i="1" l="1"/>
  <c r="J37" i="2"/>
  <c r="AN95" i="1"/>
  <c r="AT94" i="1"/>
  <c r="AN94" i="1"/>
</calcChain>
</file>

<file path=xl/sharedStrings.xml><?xml version="1.0" encoding="utf-8"?>
<sst xmlns="http://schemas.openxmlformats.org/spreadsheetml/2006/main" count="902" uniqueCount="258">
  <si>
    <t>Export Komplet</t>
  </si>
  <si>
    <t/>
  </si>
  <si>
    <t>2.0</t>
  </si>
  <si>
    <t>ZAMOK</t>
  </si>
  <si>
    <t>False</t>
  </si>
  <si>
    <t>{65cf9ffd-c5de-465a-8028-d7d457364623}</t>
  </si>
  <si>
    <t>0,01</t>
  </si>
  <si>
    <t>21</t>
  </si>
  <si>
    <t>12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</si>
  <si>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</si>
  <si>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</si>
  <si>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</si>
  <si>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</si>
  <si>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</si>
  <si>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</si>
  <si>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</si>
  <si>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</si>
  <si>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Pravidelná kontrola, revize plynových zařízení a rozvodů v obvodu OŘ PHA 2025-2027</t>
  </si>
  <si>
    <t>KSO:</t>
  </si>
  <si>
    <t>CC-CZ:</t>
  </si>
  <si>
    <t>Místo:</t>
  </si>
  <si>
    <t>obvod OŘ Praha</t>
  </si>
  <si>
    <t>Datum:</t>
  </si>
  <si>
    <t>28. 2. 2025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</si>
  <si>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</si>
  <si>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</si>
  <si>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</si>
  <si>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</si>
  <si>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</si>
  <si>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</si>
  <si>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</si>
  <si>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</si>
  <si>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</si>
  <si>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</si>
  <si>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</si>
  <si>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</si>
  <si>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</si>
  <si>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</si>
  <si>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</si>
  <si>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</si>
  <si>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</si>
  <si>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</si>
  <si>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</si>
  <si>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</si>
  <si>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</si>
  <si>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</si>
  <si>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</si>
  <si>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</si>
  <si>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</si>
  <si>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</si>
  <si>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</si>
  <si>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</si>
  <si>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</si>
  <si>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</si>
  <si>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</si>
  <si>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</si>
  <si>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</si>
  <si>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</si>
  <si>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</si>
  <si>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</si>
  <si>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</si>
  <si>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</si>
  <si>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</si>
  <si>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</si>
  <si>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</si>
  <si>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</si>
  <si>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</si>
  <si>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</si>
  <si>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</si>
  <si>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</si>
  <si>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</si>
  <si>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</si>
  <si>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</si>
  <si>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</si>
  <si>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</si>
  <si>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</si>
  <si>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</si>
  <si>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</si>
  <si>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</si>
  <si>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</si>
  <si>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</si>
  <si>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</si>
  <si>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</si>
  <si>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</si>
  <si>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</si>
  <si>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</si>
  <si>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</si>
  <si>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</si>
  <si>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-1</t>
  </si>
  <si>
    <t>58-M - Prohlídky, zkoušky a revize rozvodů plynu dle vyhl. č. 100/1995 Sb. včetně HUP (NTL, STL)</t>
  </si>
  <si>
    <t>58-M-3 - Odborné prohlídky nízkotlaké kotelny dle vyhl. č. ČÚBP 91/1993 Sb.</t>
  </si>
  <si>
    <t>58-M-4 - Prohlídky, zkoušky a revize určených technických zařízení dle vyhlášky č. 100/1995 Sb.</t>
  </si>
  <si>
    <t>58-M-5 - Kontroly odběrného plynového zařízení vč. seřízení, vyčištění dle NV 191/2022 §21</t>
  </si>
  <si>
    <t>58-M-6 - Technická prohlídka a zkouška určeného technického zařízení plynového</t>
  </si>
  <si>
    <t>58-M-7 - Revize vyhrazeného technického zařízení tlakového dle ustanovení NV č. 192/2022 Sb.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</si>
  <si>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</si>
  <si>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</si>
  <si>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</si>
  <si>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</si>
  <si>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</si>
  <si>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</si>
  <si>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</si>
  <si>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</si>
  <si>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</si>
  <si>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</si>
  <si>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</si>
  <si>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58-M</t>
  </si>
  <si>
    <t>Prohlídky, zkoušky a revize rozvodů plynu dle vyhl. č. 100/1995 Sb. včetně HUP (NTL, STL)</t>
  </si>
  <si>
    <t>3</t>
  </si>
  <si>
    <t>ROZPOCET</t>
  </si>
  <si>
    <t>K</t>
  </si>
  <si>
    <t>Prohlídka a zkouška určeného technického zařízení v provozu - plynovod do 50m délky dle vyhl. č. 100/1995 Sb., umístění - obvod OŘ Praha, včetně dopravy na místo a vypracování protokolu</t>
  </si>
  <si>
    <t>soubor</t>
  </si>
  <si>
    <t>4</t>
  </si>
  <si>
    <t>110816211</t>
  </si>
  <si>
    <t>1.1</t>
  </si>
  <si>
    <t>Příplatek za každý další metr délky prohlídky a zkoušky určeného technického zařízení v provozu plynovodu nad 50m dle vyhl. č. 100/1995 Sb.</t>
  </si>
  <si>
    <t>m</t>
  </si>
  <si>
    <t>226161310</t>
  </si>
  <si>
    <t>Revize plynovodu do 50m délky dle vyhl. č. 100/1995 Sb., umístění - obvod OŘ Praha, včetně dopravy na místo a vypracování protokolu</t>
  </si>
  <si>
    <t>-1922973423</t>
  </si>
  <si>
    <t>2.1</t>
  </si>
  <si>
    <t>Příplatek za každý další metr délky revize plynovodu nad 50m dle vyhl. 100/1995 Sb.</t>
  </si>
  <si>
    <t>333166609</t>
  </si>
  <si>
    <t>58-M-3</t>
  </si>
  <si>
    <t>Odborné prohlídky nízkotlaké kotelny dle vyhl. č. ČÚBP 91/1993 Sb.</t>
  </si>
  <si>
    <t>5</t>
  </si>
  <si>
    <t>3.12</t>
  </si>
  <si>
    <t>Odborná prohlídka - nízkotlaká kotelna do 300 kW dle vyhlášky ČÚBP č. 91/1993 Sb., umístění - obvod OŘ Praha, včetně dopravy na místo a vypracování protokolu</t>
  </si>
  <si>
    <t>-174424684</t>
  </si>
  <si>
    <t>6</t>
  </si>
  <si>
    <t>3.32</t>
  </si>
  <si>
    <t>Odborná prohlídka - nízkotlaká kotelna nad 300 kW dle vyhlášky ČÚBP č. 91/1993 Sb., umístění - obvod OŘ Praha, včetně dopravy na místo a vypracování protokolu</t>
  </si>
  <si>
    <t>-1421299818</t>
  </si>
  <si>
    <t>58-M-4</t>
  </si>
  <si>
    <t>Prohlídky, zkoušky a revize určených technických zařízení dle vyhlášky č. 100/1995 Sb.</t>
  </si>
  <si>
    <t>7</t>
  </si>
  <si>
    <t>4.0</t>
  </si>
  <si>
    <t>Prohlídka a zkouška určeného technického zařízení v provozu - zařízení pro spalování plynů od 50kW dle vyhlášky č. 100/1995 Sb., umístění - obvod OŘ Praha, včetně dopravy na místo a vypracování protokolu</t>
  </si>
  <si>
    <t>-240485499</t>
  </si>
  <si>
    <t>8</t>
  </si>
  <si>
    <t>3.3</t>
  </si>
  <si>
    <t>Revize - zařízení pro spalování plynů od 50 kW dle vyhlášky č. 100/1995 Sb., umístění - obvod OŘ Praha, včetně dopravy na místo a vypracování protokolu</t>
  </si>
  <si>
    <t>-585392482</t>
  </si>
  <si>
    <t>9</t>
  </si>
  <si>
    <t>4.1.1</t>
  </si>
  <si>
    <t>Prohlídka a zkouška určeného technického zařízení v provozu - tlaková zásobníková stanice propan-butan jednoduchá do 40 kg dle vyhl. č. 100/1995 Sb., umístění - obvod OŘ Praha, včetně dopravy na místo a vypracování protokolu</t>
  </si>
  <si>
    <t>-1876091654</t>
  </si>
  <si>
    <t>10</t>
  </si>
  <si>
    <t>4.1</t>
  </si>
  <si>
    <t>Revize - tlaková zásobníková stanice propan-butan jednoduchá do 40 kg dle vyhl. č. 100/1995 Sb., umístění - obvod OŘ Praha, včetně dopravy na místo a vypracování protokolu</t>
  </si>
  <si>
    <t>-396564689</t>
  </si>
  <si>
    <t>11</t>
  </si>
  <si>
    <t>4.2.1</t>
  </si>
  <si>
    <t>Prohlídka a zkouška určeného technického zařízení v provozu - tlaková zásobníková stanice propan-butan nad 40 kg dle vyhl. č. 100/1995 Sb., umístění - obvod OŘ Praha, včetně dopravy na místo a vypracování protokolu</t>
  </si>
  <si>
    <t>-131258618</t>
  </si>
  <si>
    <t>4.2</t>
  </si>
  <si>
    <t>Revize - tlaková zásobníková stanice propan-butan nad 40 kg dle vyhl. č. 100/1995 Sb., umístění - obvod OŘ Praha, včetně dopravy na místo a vypracování protokolu</t>
  </si>
  <si>
    <t>30636802</t>
  </si>
  <si>
    <t>13</t>
  </si>
  <si>
    <t>4.3.1</t>
  </si>
  <si>
    <t>Prohlídka a zkouška určeného technického zařízení v provozu - regulační stanice plynů dle vyhl. č. 100/1995 Sb., umístění - obvod OŘ Praha, včetně dopravy na místo a vypracování protokolu</t>
  </si>
  <si>
    <t>-768187246</t>
  </si>
  <si>
    <t>14</t>
  </si>
  <si>
    <t>4.3</t>
  </si>
  <si>
    <t>Revize - regulační stanice plynů dle vyhl. č. 100/1995 Sb., umístění - obvod OŘ Praha, včetně dopravy na místo a vypracování protokolu</t>
  </si>
  <si>
    <t>-1176873835</t>
  </si>
  <si>
    <t>58-M-5</t>
  </si>
  <si>
    <t>Kontroly odběrného plynového zařízení vč. seřízení, vyčištění dle NV 191/2022 §21</t>
  </si>
  <si>
    <t>15</t>
  </si>
  <si>
    <t>5.1</t>
  </si>
  <si>
    <t>Kontrola s vypracováním protokolu o seřízení, vyčištění a kontrole odběrného plynového zařízení dle NV 191/2022 § 21 - lokální průtokový ohřívač typu Karma, umístění - obvod OŘ Praha, včetně dopravy na místo</t>
  </si>
  <si>
    <t>458767027</t>
  </si>
  <si>
    <t>VV</t>
  </si>
  <si>
    <t>16*2"předpokládané množství za 2 roky trvání smlouvy"</t>
  </si>
  <si>
    <t>16</t>
  </si>
  <si>
    <t>5.2</t>
  </si>
  <si>
    <t>Kontrola s vypracováním protokolu o seřízení, vyčištění a kontrole odběrného plynového zařízení dle NV 191/2022 § 21 - lokální zásobníkový ohřívač, umístění - obvod OŘ Praha, včetně dopravy na místo</t>
  </si>
  <si>
    <t>1801343631</t>
  </si>
  <si>
    <t>6*2"předpokládané množství za 2 roky trvání smlouvy"</t>
  </si>
  <si>
    <t>17</t>
  </si>
  <si>
    <t>5.3</t>
  </si>
  <si>
    <t>Kontrola s vypracováním protokolu o seřízení, vyčištění a kontrole odběrného plynového zařízení dle NV 191/2022 § 21 - lokální topidlo typu WAW, umístění - obvod OŘ Praha, včetně dopravy na místo</t>
  </si>
  <si>
    <t>-40415430</t>
  </si>
  <si>
    <t>93*2"předpokládané množství za 2 roky trvání smlouvy"</t>
  </si>
  <si>
    <t>18</t>
  </si>
  <si>
    <t>5.4</t>
  </si>
  <si>
    <t>Kontrola s vypracováním protokolu o seřízení, vyčištění a kontrole odběrného plynového zařízení dle NV 191/2022 § 21 - plynový sporák, umístění - obvod OŘ Praha, včetně dopravy na místo</t>
  </si>
  <si>
    <t>222183123</t>
  </si>
  <si>
    <t>10*2"předpokládané množství za 2 roky trvání smlouvy"</t>
  </si>
  <si>
    <t>19</t>
  </si>
  <si>
    <t>5.5</t>
  </si>
  <si>
    <t>Kontrola s vypracováním protokolu o seřízení, vyčištění a kontrole odběrného plynového zařízení dle NV 191/2022 § 21 - kotel do 50kW, umístění - obvod OŘ Praha, včetně dopravy na místo</t>
  </si>
  <si>
    <t>1346396105</t>
  </si>
  <si>
    <t>163*2"předpokládané množství za 2 roky trvání smlouvy"</t>
  </si>
  <si>
    <t>20</t>
  </si>
  <si>
    <t>5.6</t>
  </si>
  <si>
    <t>Kontrola s vypracováním protokolu o seřízení, vyčištění a kontrole odběrného plynového zařízení dle NV 191/2022 § 21 - kotel nad 50kW, umístění - obvod OŘ Praha, včetně dopravy na místo</t>
  </si>
  <si>
    <t>-1009347438</t>
  </si>
  <si>
    <t>13*2"předpokládané množství za 2 roky trvání smlouvy"</t>
  </si>
  <si>
    <t>58-M-6</t>
  </si>
  <si>
    <t>Technická prohlídka a zkouška určeného technického zařízení plynového</t>
  </si>
  <si>
    <t>6.1</t>
  </si>
  <si>
    <t>Technická prohlídka a zkouška určeného technického zařízení plynového dle ustanovení §47, odst.(4), zákona č. 266/1994 Sb. o drahách s vypracováním protokolu, umístění - obvod OŘ Praha, včetně dopravy na místo - délka rozvodů do 50m</t>
  </si>
  <si>
    <t>1322398211</t>
  </si>
  <si>
    <t>5*2"předpokládané množství za 2 roky trvání smlouvy"</t>
  </si>
  <si>
    <t>22</t>
  </si>
  <si>
    <t>6.2</t>
  </si>
  <si>
    <t>-1616292220</t>
  </si>
  <si>
    <t>2*2"předpokládané množství za 2 roky trvání smlouvy"</t>
  </si>
  <si>
    <t>58-M-7</t>
  </si>
  <si>
    <t>Revize vyhrazeného technického zařízení tlakového dle ustanovení NV č. 192/2022 Sb.</t>
  </si>
  <si>
    <t>23</t>
  </si>
  <si>
    <t>7.2</t>
  </si>
  <si>
    <t>Výchozí revize vyhrazeného technického zařízení tlakového dle ustanovení NV č. 192/2022 Sb. s vypracováním protokolu, umístění - obvod OŘ Praha, včetně dopravy na místo - expanzní nádoba</t>
  </si>
  <si>
    <t>1648990144</t>
  </si>
  <si>
    <t>24</t>
  </si>
  <si>
    <t>7.1</t>
  </si>
  <si>
    <t>Provozní revize vyhrazeného technického zařízení tlakového dle ustanovení NV č. 192/2022 Sb. s vypracováním protokolu, umístění - obvod OŘ Praha, včetně dopravy na místo - expanzní nádoba</t>
  </si>
  <si>
    <t>-1823542983</t>
  </si>
  <si>
    <t>30*2"předpokládané množství za 2 roky trvání smlouvy"</t>
  </si>
  <si>
    <t>25</t>
  </si>
  <si>
    <t>7.3</t>
  </si>
  <si>
    <t>Vnitřní revize se zkouškou těsnosti vyhrazeného technického zařízení tlakového dle ustanovení NV č. 192/2022 Sb. s vypracováním protokolu, umístění - obvod OŘ Praha, včetně dopravy na místo - expanzní nádoba</t>
  </si>
  <si>
    <t>-1437644402</t>
  </si>
  <si>
    <t>26</t>
  </si>
  <si>
    <t>7.8</t>
  </si>
  <si>
    <t>Výchozí revize vyhrazeného technického zařízení tlakového dle ustanovení NV č. 192/2022 Sb. s vypracováním protokolu, umístění - obvod OŘ Praha, včetně dopravy na místo - kompresor</t>
  </si>
  <si>
    <t>1487055261</t>
  </si>
  <si>
    <t>27</t>
  </si>
  <si>
    <t>7.5</t>
  </si>
  <si>
    <t>Provozní revize vyhrazeného technického zařízení tlakového dle ustanovení NV č. 192/2022 Sb. s vypracováním protokolu, umístění - obvod OŘ Praha, včetně dopravy na místo - kompresor</t>
  </si>
  <si>
    <t>1173472181</t>
  </si>
  <si>
    <t>28</t>
  </si>
  <si>
    <t>7.4</t>
  </si>
  <si>
    <t>Vnitřní revize a tlaková zkouška vyhrazeného technického zařízení tlakového dle ustanovení NV č. 192/2022 Sb. s vypracováním protokolu, umístění - obvod OŘ Praha, včetně dopravy na místo - kompresor</t>
  </si>
  <si>
    <t>-945551763</t>
  </si>
  <si>
    <t>29</t>
  </si>
  <si>
    <t>7.9</t>
  </si>
  <si>
    <t>Výchozí revize vyhrazeného technického zařízení tlakového dle ustanovení NV č. 192/2022 Sb. s vypracováním protokolu, umístění - obvod OŘ Praha, včetně dopravy na místo - domácí vodárna</t>
  </si>
  <si>
    <t>-430502355</t>
  </si>
  <si>
    <t>30</t>
  </si>
  <si>
    <t>7.6</t>
  </si>
  <si>
    <t>Provozní revize vyhrazeného technického zařízení tlakového dle ustanovení NV č. 192/2022 Sb. s vypracováním protokolu, umístění - obvod OŘ Praha, včetně dopravy na místo - domácí vodárna</t>
  </si>
  <si>
    <t>-1365175473</t>
  </si>
  <si>
    <t>20*2"předpokládané množství za 2 roky trvání smlouvy"</t>
  </si>
  <si>
    <t>31</t>
  </si>
  <si>
    <t>7.7</t>
  </si>
  <si>
    <t>Vnitřní revize se zkouškou těsnosti vyhrazeného technického zařízení tlakového dle ustanovení NV č. 192/2022 Sb. s vypracováním protokolu, umístění - obvod OŘ Praha, včetně dopravy na místo - domácí vodárna</t>
  </si>
  <si>
    <t>1888460971</t>
  </si>
  <si>
    <t>KRYCÍ LIST ORIENTAČNÍHO SOUPISU</t>
  </si>
  <si>
    <t>REKAPITULACE ČLENĚNÍ ORIENTAČNÍHO SOUPISU</t>
  </si>
  <si>
    <t>Náklady z orientačního soupisu</t>
  </si>
  <si>
    <t>ORIENTAČNÍ SOUPIS</t>
  </si>
  <si>
    <t>Individuální kalkulace</t>
  </si>
  <si>
    <t>Náklady orientačního soupisu celkem</t>
  </si>
  <si>
    <t>Pravidelná kontrola, revize plynových a tlakových zařízení v obvodu OŘ PHA 2025-2027</t>
  </si>
  <si>
    <t>Příplatek za každý další metr délky nad 50m technické prohlídky a zkoušky určeného technického zařízení plynového dle ustanovení §47, odst.(4), zákona č. 266/1994 Sb. o drahách, umístění - obvod OŘ Praha, včetně dopravy na místo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</si>
</sst>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  <font>
      <sz val="10"/>
      <color rgb="FF003366"/>
      <name val="Arial CE"/>
      <family val="2"/>
      <charset val="238"/>
    </font>
    <font>
      <sz val="9"/>
      <name val="Arial CE"/>
      <family val="2"/>
      <charset val="238"/>
    </font>
    <font>
      <b/>
      <sz val="12"/>
      <color rgb="FF96000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8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32" fillId="0" borderId="0" xfId="0" applyFont="1" applyAlignment="1">
      <alignment horizontal="left"/>
    </xf>
    <xf numFmtId="0" fontId="32" fillId="0" borderId="0" xfId="0" applyFont="1"/>
    <xf numFmtId="0" fontId="32" fillId="0" borderId="0" xfId="0" applyFont="1" applyProtection="1">
      <protection locked="0"/>
    </xf>
    <xf numFmtId="4" fontId="32" fillId="0" borderId="0" xfId="0" applyNumberFormat="1" applyFont="1"/>
    <xf numFmtId="0" fontId="33" fillId="0" borderId="22" xfId="0" applyFont="1" applyBorder="1" applyAlignment="1">
      <alignment horizontal="left" vertical="center" wrapText="1"/>
    </xf>
    <xf numFmtId="0" fontId="34" fillId="0" borderId="0" xfId="0" applyFont="1" applyAlignment="1">
      <alignment horizontal="left" vertical="center"/>
    </xf>
    <xf numFmtId="0" fontId="0" fillId="0" borderId="0" xfId="0"/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377825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106</xdr:row>
      <xdr:rowOff>0</xdr:rowOff>
    </xdr:from>
    <xdr:to>
      <xdr:col>9</xdr:col>
      <xdr:colOff>1216025</xdr:colOff>
      <xdr:row>110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144"/>
      <c r="AS2" s="144"/>
      <c r="AT2" s="144"/>
      <c r="AU2" s="144"/>
      <c r="AV2" s="144"/>
      <c r="AW2" s="144"/>
      <c r="AX2" s="144"/>
      <c r="AY2" s="144"/>
      <c r="AZ2" s="144"/>
      <c r="BA2" s="144"/>
      <c r="BB2" s="144"/>
      <c r="BC2" s="144"/>
      <c r="BD2" s="144"/>
      <c r="BE2" s="144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74" t="s">
        <v>14</v>
      </c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  <c r="AF5" s="144"/>
      <c r="AG5" s="144"/>
      <c r="AH5" s="144"/>
      <c r="AI5" s="144"/>
      <c r="AJ5" s="144"/>
      <c r="AR5" s="16"/>
      <c r="BE5" s="171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75" t="s">
        <v>17</v>
      </c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R6" s="16"/>
      <c r="BE6" s="172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72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72"/>
      <c r="BS8" s="13" t="s">
        <v>6</v>
      </c>
    </row>
    <row r="9" spans="1:74" ht="14.45" customHeight="1">
      <c r="B9" s="16"/>
      <c r="AR9" s="16"/>
      <c r="BE9" s="172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26</v>
      </c>
      <c r="AR10" s="16"/>
      <c r="BE10" s="172"/>
      <c r="BS10" s="13" t="s">
        <v>6</v>
      </c>
    </row>
    <row r="11" spans="1:74" ht="18.399999999999999" customHeight="1">
      <c r="B11" s="16"/>
      <c r="E11" s="21" t="s">
        <v>27</v>
      </c>
      <c r="AK11" s="23" t="s">
        <v>28</v>
      </c>
      <c r="AN11" s="21" t="s">
        <v>29</v>
      </c>
      <c r="AR11" s="16"/>
      <c r="BE11" s="172"/>
      <c r="BS11" s="13" t="s">
        <v>6</v>
      </c>
    </row>
    <row r="12" spans="1:74" ht="6.95" customHeight="1">
      <c r="B12" s="16"/>
      <c r="AR12" s="16"/>
      <c r="BE12" s="172"/>
      <c r="BS12" s="13" t="s">
        <v>6</v>
      </c>
    </row>
    <row r="13" spans="1:74" ht="12" customHeight="1">
      <c r="B13" s="16"/>
      <c r="D13" s="23" t="s">
        <v>30</v>
      </c>
      <c r="AK13" s="23" t="s">
        <v>25</v>
      </c>
      <c r="AN13" s="25" t="s">
        <v>31</v>
      </c>
      <c r="AR13" s="16"/>
      <c r="BE13" s="172"/>
      <c r="BS13" s="13" t="s">
        <v>6</v>
      </c>
    </row>
    <row r="14" spans="1:74" ht="12.75">
      <c r="B14" s="16"/>
      <c r="E14" s="176" t="s">
        <v>31</v>
      </c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23" t="s">
        <v>28</v>
      </c>
      <c r="AN14" s="25" t="s">
        <v>31</v>
      </c>
      <c r="AR14" s="16"/>
      <c r="BE14" s="172"/>
      <c r="BS14" s="13" t="s">
        <v>6</v>
      </c>
    </row>
    <row r="15" spans="1:74" ht="6.95" customHeight="1">
      <c r="B15" s="16"/>
      <c r="AR15" s="16"/>
      <c r="BE15" s="172"/>
      <c r="BS15" s="13" t="s">
        <v>4</v>
      </c>
    </row>
    <row r="16" spans="1:74" ht="12" customHeight="1">
      <c r="B16" s="16"/>
      <c r="D16" s="23" t="s">
        <v>32</v>
      </c>
      <c r="AK16" s="23" t="s">
        <v>25</v>
      </c>
      <c r="AN16" s="21" t="s">
        <v>1</v>
      </c>
      <c r="AR16" s="16"/>
      <c r="BE16" s="172"/>
      <c r="BS16" s="13" t="s">
        <v>4</v>
      </c>
    </row>
    <row r="17" spans="2:71" ht="18.399999999999999" customHeight="1">
      <c r="B17" s="16"/>
      <c r="E17" s="21" t="s">
        <v>33</v>
      </c>
      <c r="AK17" s="23" t="s">
        <v>28</v>
      </c>
      <c r="AN17" s="21" t="s">
        <v>1</v>
      </c>
      <c r="AR17" s="16"/>
      <c r="BE17" s="172"/>
      <c r="BS17" s="13" t="s">
        <v>34</v>
      </c>
    </row>
    <row r="18" spans="2:71" ht="6.95" customHeight="1">
      <c r="B18" s="16"/>
      <c r="AR18" s="16"/>
      <c r="BE18" s="172"/>
      <c r="BS18" s="13" t="s">
        <v>6</v>
      </c>
    </row>
    <row r="19" spans="2:71" ht="12" customHeight="1">
      <c r="B19" s="16"/>
      <c r="D19" s="23" t="s">
        <v>35</v>
      </c>
      <c r="AK19" s="23" t="s">
        <v>25</v>
      </c>
      <c r="AN19" s="21" t="s">
        <v>1</v>
      </c>
      <c r="AR19" s="16"/>
      <c r="BE19" s="172"/>
      <c r="BS19" s="13" t="s">
        <v>6</v>
      </c>
    </row>
    <row r="20" spans="2:71" ht="18.399999999999999" customHeight="1">
      <c r="B20" s="16"/>
      <c r="E20" s="21" t="s">
        <v>36</v>
      </c>
      <c r="AK20" s="23" t="s">
        <v>28</v>
      </c>
      <c r="AN20" s="21" t="s">
        <v>1</v>
      </c>
      <c r="AR20" s="16"/>
      <c r="BE20" s="172"/>
      <c r="BS20" s="13" t="s">
        <v>34</v>
      </c>
    </row>
    <row r="21" spans="2:71" ht="6.95" customHeight="1">
      <c r="B21" s="16"/>
      <c r="AR21" s="16"/>
      <c r="BE21" s="172"/>
    </row>
    <row r="22" spans="2:71" ht="12" customHeight="1">
      <c r="B22" s="16"/>
      <c r="D22" s="23" t="s">
        <v>37</v>
      </c>
      <c r="AR22" s="16"/>
      <c r="BE22" s="172"/>
    </row>
    <row r="23" spans="2:71" ht="16.5" customHeight="1">
      <c r="B23" s="16"/>
      <c r="E23" s="178" t="s">
        <v>1</v>
      </c>
      <c r="F23" s="178"/>
      <c r="G23" s="178"/>
      <c r="H23" s="178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78"/>
      <c r="AF23" s="178"/>
      <c r="AG23" s="178"/>
      <c r="AH23" s="178"/>
      <c r="AI23" s="178"/>
      <c r="AJ23" s="178"/>
      <c r="AK23" s="178"/>
      <c r="AL23" s="178"/>
      <c r="AM23" s="178"/>
      <c r="AN23" s="178"/>
      <c r="AR23" s="16"/>
      <c r="BE23" s="172"/>
    </row>
    <row r="24" spans="2:71" ht="6.95" customHeight="1">
      <c r="B24" s="16"/>
      <c r="AR24" s="16"/>
      <c r="BE24" s="172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72"/>
    </row>
    <row r="26" spans="2:71" s="1" customFormat="1" ht="25.9" customHeight="1">
      <c r="B26" s="28"/>
      <c r="D26" s="29" t="s">
        <v>38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9">
        <f>ROUND(AG94,2)</f>
        <v>0</v>
      </c>
      <c r="AL26" s="180"/>
      <c r="AM26" s="180"/>
      <c r="AN26" s="180"/>
      <c r="AO26" s="180"/>
      <c r="AR26" s="28"/>
      <c r="BE26" s="172"/>
    </row>
    <row r="27" spans="2:71" s="1" customFormat="1" ht="6.95" customHeight="1">
      <c r="B27" s="28"/>
      <c r="AR27" s="28"/>
      <c r="BE27" s="172"/>
    </row>
    <row r="28" spans="2:71" s="1" customFormat="1" ht="12.75">
      <c r="B28" s="28"/>
      <c r="L28" s="181" t="s">
        <v>39</v>
      </c>
      <c r="M28" s="181"/>
      <c r="N28" s="181"/>
      <c r="O28" s="181"/>
      <c r="P28" s="181"/>
      <c r="W28" s="181" t="s">
        <v>40</v>
      </c>
      <c r="X28" s="181"/>
      <c r="Y28" s="181"/>
      <c r="Z28" s="181"/>
      <c r="AA28" s="181"/>
      <c r="AB28" s="181"/>
      <c r="AC28" s="181"/>
      <c r="AD28" s="181"/>
      <c r="AE28" s="181"/>
      <c r="AK28" s="181" t="s">
        <v>41</v>
      </c>
      <c r="AL28" s="181"/>
      <c r="AM28" s="181"/>
      <c r="AN28" s="181"/>
      <c r="AO28" s="181"/>
      <c r="AR28" s="28"/>
      <c r="BE28" s="172"/>
    </row>
    <row r="29" spans="2:71" s="2" customFormat="1" ht="14.45" customHeight="1">
      <c r="B29" s="32"/>
      <c r="D29" s="23" t="s">
        <v>42</v>
      </c>
      <c r="F29" s="23" t="s">
        <v>43</v>
      </c>
      <c r="L29" s="161">
        <v>0.21</v>
      </c>
      <c r="M29" s="160"/>
      <c r="N29" s="160"/>
      <c r="O29" s="160"/>
      <c r="P29" s="160"/>
      <c r="W29" s="159">
        <f>ROUND(AZ94, 2)</f>
        <v>0</v>
      </c>
      <c r="X29" s="160"/>
      <c r="Y29" s="160"/>
      <c r="Z29" s="160"/>
      <c r="AA29" s="160"/>
      <c r="AB29" s="160"/>
      <c r="AC29" s="160"/>
      <c r="AD29" s="160"/>
      <c r="AE29" s="160"/>
      <c r="AK29" s="159">
        <f>ROUND(AV94, 2)</f>
        <v>0</v>
      </c>
      <c r="AL29" s="160"/>
      <c r="AM29" s="160"/>
      <c r="AN29" s="160"/>
      <c r="AO29" s="160"/>
      <c r="AR29" s="32"/>
      <c r="BE29" s="173"/>
    </row>
    <row r="30" spans="2:71" s="2" customFormat="1" ht="14.45" customHeight="1">
      <c r="B30" s="32"/>
      <c r="F30" s="23" t="s">
        <v>44</v>
      </c>
      <c r="L30" s="161">
        <v>0.12</v>
      </c>
      <c r="M30" s="160"/>
      <c r="N30" s="160"/>
      <c r="O30" s="160"/>
      <c r="P30" s="160"/>
      <c r="W30" s="159">
        <f>ROUND(BA94, 2)</f>
        <v>0</v>
      </c>
      <c r="X30" s="160"/>
      <c r="Y30" s="160"/>
      <c r="Z30" s="160"/>
      <c r="AA30" s="160"/>
      <c r="AB30" s="160"/>
      <c r="AC30" s="160"/>
      <c r="AD30" s="160"/>
      <c r="AE30" s="160"/>
      <c r="AK30" s="159">
        <f>ROUND(AW94, 2)</f>
        <v>0</v>
      </c>
      <c r="AL30" s="160"/>
      <c r="AM30" s="160"/>
      <c r="AN30" s="160"/>
      <c r="AO30" s="160"/>
      <c r="AR30" s="32"/>
      <c r="BE30" s="173"/>
    </row>
    <row r="31" spans="2:71" s="2" customFormat="1" ht="14.45" hidden="1" customHeight="1">
      <c r="B31" s="32"/>
      <c r="F31" s="23" t="s">
        <v>45</v>
      </c>
      <c r="L31" s="161">
        <v>0.21</v>
      </c>
      <c r="M31" s="160"/>
      <c r="N31" s="160"/>
      <c r="O31" s="160"/>
      <c r="P31" s="160"/>
      <c r="W31" s="159">
        <f>ROUND(BB94, 2)</f>
        <v>0</v>
      </c>
      <c r="X31" s="160"/>
      <c r="Y31" s="160"/>
      <c r="Z31" s="160"/>
      <c r="AA31" s="160"/>
      <c r="AB31" s="160"/>
      <c r="AC31" s="160"/>
      <c r="AD31" s="160"/>
      <c r="AE31" s="160"/>
      <c r="AK31" s="159">
        <v>0</v>
      </c>
      <c r="AL31" s="160"/>
      <c r="AM31" s="160"/>
      <c r="AN31" s="160"/>
      <c r="AO31" s="160"/>
      <c r="AR31" s="32"/>
      <c r="BE31" s="173"/>
    </row>
    <row r="32" spans="2:71" s="2" customFormat="1" ht="14.45" hidden="1" customHeight="1">
      <c r="B32" s="32"/>
      <c r="F32" s="23" t="s">
        <v>46</v>
      </c>
      <c r="L32" s="161">
        <v>0.12</v>
      </c>
      <c r="M32" s="160"/>
      <c r="N32" s="160"/>
      <c r="O32" s="160"/>
      <c r="P32" s="160"/>
      <c r="W32" s="159">
        <f>ROUND(BC94, 2)</f>
        <v>0</v>
      </c>
      <c r="X32" s="160"/>
      <c r="Y32" s="160"/>
      <c r="Z32" s="160"/>
      <c r="AA32" s="160"/>
      <c r="AB32" s="160"/>
      <c r="AC32" s="160"/>
      <c r="AD32" s="160"/>
      <c r="AE32" s="160"/>
      <c r="AK32" s="159">
        <v>0</v>
      </c>
      <c r="AL32" s="160"/>
      <c r="AM32" s="160"/>
      <c r="AN32" s="160"/>
      <c r="AO32" s="160"/>
      <c r="AR32" s="32"/>
      <c r="BE32" s="173"/>
    </row>
    <row r="33" spans="2:57" s="2" customFormat="1" ht="14.45" hidden="1" customHeight="1">
      <c r="B33" s="32"/>
      <c r="F33" s="23" t="s">
        <v>47</v>
      </c>
      <c r="L33" s="161">
        <v>0</v>
      </c>
      <c r="M33" s="160"/>
      <c r="N33" s="160"/>
      <c r="O33" s="160"/>
      <c r="P33" s="160"/>
      <c r="W33" s="159">
        <f>ROUND(BD94, 2)</f>
        <v>0</v>
      </c>
      <c r="X33" s="160"/>
      <c r="Y33" s="160"/>
      <c r="Z33" s="160"/>
      <c r="AA33" s="160"/>
      <c r="AB33" s="160"/>
      <c r="AC33" s="160"/>
      <c r="AD33" s="160"/>
      <c r="AE33" s="160"/>
      <c r="AK33" s="159">
        <v>0</v>
      </c>
      <c r="AL33" s="160"/>
      <c r="AM33" s="160"/>
      <c r="AN33" s="160"/>
      <c r="AO33" s="160"/>
      <c r="AR33" s="32"/>
      <c r="BE33" s="173"/>
    </row>
    <row r="34" spans="2:57" s="1" customFormat="1" ht="6.95" customHeight="1">
      <c r="B34" s="28"/>
      <c r="AR34" s="28"/>
      <c r="BE34" s="172"/>
    </row>
    <row r="35" spans="2:57" s="1" customFormat="1" ht="25.9" customHeight="1">
      <c r="B35" s="28"/>
      <c r="C35" s="33"/>
      <c r="D35" s="34" t="s">
        <v>48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49</v>
      </c>
      <c r="U35" s="35"/>
      <c r="V35" s="35"/>
      <c r="W35" s="35"/>
      <c r="X35" s="162" t="s">
        <v>50</v>
      </c>
      <c r="Y35" s="163"/>
      <c r="Z35" s="163"/>
      <c r="AA35" s="163"/>
      <c r="AB35" s="163"/>
      <c r="AC35" s="35"/>
      <c r="AD35" s="35"/>
      <c r="AE35" s="35"/>
      <c r="AF35" s="35"/>
      <c r="AG35" s="35"/>
      <c r="AH35" s="35"/>
      <c r="AI35" s="35"/>
      <c r="AJ35" s="35"/>
      <c r="AK35" s="164">
        <f>SUM(AK26:AK33)</f>
        <v>0</v>
      </c>
      <c r="AL35" s="163"/>
      <c r="AM35" s="163"/>
      <c r="AN35" s="163"/>
      <c r="AO35" s="165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51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52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39" t="s">
        <v>53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54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53</v>
      </c>
      <c r="AI60" s="30"/>
      <c r="AJ60" s="30"/>
      <c r="AK60" s="30"/>
      <c r="AL60" s="30"/>
      <c r="AM60" s="39" t="s">
        <v>54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37" t="s">
        <v>55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56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39" t="s">
        <v>53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54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53</v>
      </c>
      <c r="AI75" s="30"/>
      <c r="AJ75" s="30"/>
      <c r="AK75" s="30"/>
      <c r="AL75" s="30"/>
      <c r="AM75" s="39" t="s">
        <v>54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0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0" s="1" customFormat="1" ht="24.95" customHeight="1">
      <c r="B82" s="28"/>
      <c r="C82" s="17" t="s">
        <v>57</v>
      </c>
      <c r="AR82" s="28"/>
    </row>
    <row r="83" spans="1:90" s="1" customFormat="1" ht="6.95" customHeight="1">
      <c r="B83" s="28"/>
      <c r="AR83" s="28"/>
    </row>
    <row r="84" spans="1:90" s="3" customFormat="1" ht="12" customHeight="1">
      <c r="B84" s="44"/>
      <c r="C84" s="23" t="s">
        <v>13</v>
      </c>
      <c r="L84" s="3" t="str">
        <f>K5</f>
        <v>OR_PHA</v>
      </c>
      <c r="AR84" s="44"/>
    </row>
    <row r="85" spans="1:90" s="4" customFormat="1" ht="36.950000000000003" customHeight="1">
      <c r="B85" s="45"/>
      <c r="C85" s="46" t="s">
        <v>16</v>
      </c>
      <c r="L85" s="150" t="str">
        <f>K6</f>
        <v>Pravidelná kontrola, revize plynových zařízení a rozvodů v obvodu OŘ PHA 2025-2027</v>
      </c>
      <c r="M85" s="151"/>
      <c r="N85" s="151"/>
      <c r="O85" s="151"/>
      <c r="P85" s="151"/>
      <c r="Q85" s="151"/>
      <c r="R85" s="151"/>
      <c r="S85" s="151"/>
      <c r="T85" s="151"/>
      <c r="U85" s="151"/>
      <c r="V85" s="151"/>
      <c r="W85" s="151"/>
      <c r="X85" s="151"/>
      <c r="Y85" s="151"/>
      <c r="Z85" s="151"/>
      <c r="AA85" s="151"/>
      <c r="AB85" s="151"/>
      <c r="AC85" s="151"/>
      <c r="AD85" s="151"/>
      <c r="AE85" s="151"/>
      <c r="AF85" s="151"/>
      <c r="AG85" s="151"/>
      <c r="AH85" s="151"/>
      <c r="AI85" s="151"/>
      <c r="AJ85" s="151"/>
      <c r="AR85" s="45"/>
    </row>
    <row r="86" spans="1:90" s="1" customFormat="1" ht="6.95" customHeight="1">
      <c r="B86" s="28"/>
      <c r="AR86" s="28"/>
    </row>
    <row r="87" spans="1:90" s="1" customFormat="1" ht="12" customHeight="1">
      <c r="B87" s="28"/>
      <c r="C87" s="23" t="s">
        <v>20</v>
      </c>
      <c r="L87" s="47" t="str">
        <f>IF(K8="","",K8)</f>
        <v>obvod OŘ Praha</v>
      </c>
      <c r="AI87" s="23" t="s">
        <v>22</v>
      </c>
      <c r="AM87" s="152" t="str">
        <f>IF(AN8= "","",AN8)</f>
        <v>28. 2. 2025</v>
      </c>
      <c r="AN87" s="152"/>
      <c r="AR87" s="28"/>
    </row>
    <row r="88" spans="1:90" s="1" customFormat="1" ht="6.95" customHeight="1">
      <c r="B88" s="28"/>
      <c r="AR88" s="28"/>
    </row>
    <row r="89" spans="1:90" s="1" customFormat="1" ht="15.2" customHeight="1">
      <c r="B89" s="28"/>
      <c r="C89" s="23" t="s">
        <v>24</v>
      </c>
      <c r="L89" s="3" t="str">
        <f>IF(E11= "","",E11)</f>
        <v>Správa železnic, státní organizace</v>
      </c>
      <c r="AI89" s="23" t="s">
        <v>32</v>
      </c>
      <c r="AM89" s="153" t="str">
        <f>IF(E17="","",E17)</f>
        <v xml:space="preserve"> </v>
      </c>
      <c r="AN89" s="154"/>
      <c r="AO89" s="154"/>
      <c r="AP89" s="154"/>
      <c r="AR89" s="28"/>
      <c r="AS89" s="155" t="s">
        <v>58</v>
      </c>
      <c r="AT89" s="156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0" s="1" customFormat="1" ht="15.2" customHeight="1">
      <c r="B90" s="28"/>
      <c r="C90" s="23" t="s">
        <v>30</v>
      </c>
      <c r="L90" s="3" t="str">
        <f>IF(E14= "Vyplň údaj","",E14)</f>
        <v/>
      </c>
      <c r="AI90" s="23" t="s">
        <v>35</v>
      </c>
      <c r="AM90" s="153" t="str">
        <f>IF(E20="","",E20)</f>
        <v>L. Ulrich, DiS</v>
      </c>
      <c r="AN90" s="154"/>
      <c r="AO90" s="154"/>
      <c r="AP90" s="154"/>
      <c r="AR90" s="28"/>
      <c r="AS90" s="157"/>
      <c r="AT90" s="158"/>
      <c r="BD90" s="52"/>
    </row>
    <row r="91" spans="1:90" s="1" customFormat="1" ht="10.9" customHeight="1">
      <c r="B91" s="28"/>
      <c r="AR91" s="28"/>
      <c r="AS91" s="157"/>
      <c r="AT91" s="158"/>
      <c r="BD91" s="52"/>
    </row>
    <row r="92" spans="1:90" s="1" customFormat="1" ht="29.25" customHeight="1">
      <c r="B92" s="28"/>
      <c r="C92" s="145" t="s">
        <v>59</v>
      </c>
      <c r="D92" s="146"/>
      <c r="E92" s="146"/>
      <c r="F92" s="146"/>
      <c r="G92" s="146"/>
      <c r="H92" s="53"/>
      <c r="I92" s="147" t="s">
        <v>60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46"/>
      <c r="AF92" s="146"/>
      <c r="AG92" s="148" t="s">
        <v>61</v>
      </c>
      <c r="AH92" s="146"/>
      <c r="AI92" s="146"/>
      <c r="AJ92" s="146"/>
      <c r="AK92" s="146"/>
      <c r="AL92" s="146"/>
      <c r="AM92" s="146"/>
      <c r="AN92" s="147" t="s">
        <v>62</v>
      </c>
      <c r="AO92" s="146"/>
      <c r="AP92" s="149"/>
      <c r="AQ92" s="54" t="s">
        <v>63</v>
      </c>
      <c r="AR92" s="28"/>
      <c r="AS92" s="55" t="s">
        <v>64</v>
      </c>
      <c r="AT92" s="56" t="s">
        <v>65</v>
      </c>
      <c r="AU92" s="56" t="s">
        <v>66</v>
      </c>
      <c r="AV92" s="56" t="s">
        <v>67</v>
      </c>
      <c r="AW92" s="56" t="s">
        <v>68</v>
      </c>
      <c r="AX92" s="56" t="s">
        <v>69</v>
      </c>
      <c r="AY92" s="56" t="s">
        <v>70</v>
      </c>
      <c r="AZ92" s="56" t="s">
        <v>71</v>
      </c>
      <c r="BA92" s="56" t="s">
        <v>72</v>
      </c>
      <c r="BB92" s="56" t="s">
        <v>73</v>
      </c>
      <c r="BC92" s="56" t="s">
        <v>74</v>
      </c>
      <c r="BD92" s="57" t="s">
        <v>75</v>
      </c>
    </row>
    <row r="93" spans="1:90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0" s="5" customFormat="1" ht="32.450000000000003" customHeight="1">
      <c r="B94" s="59"/>
      <c r="C94" s="60" t="s">
        <v>76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69">
        <f>ROUND(AG95,2)</f>
        <v>0</v>
      </c>
      <c r="AH94" s="169"/>
      <c r="AI94" s="169"/>
      <c r="AJ94" s="169"/>
      <c r="AK94" s="169"/>
      <c r="AL94" s="169"/>
      <c r="AM94" s="169"/>
      <c r="AN94" s="170">
        <f>SUM(AG94,AT94)</f>
        <v>0</v>
      </c>
      <c r="AO94" s="170"/>
      <c r="AP94" s="170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77</v>
      </c>
      <c r="BT94" s="68" t="s">
        <v>78</v>
      </c>
      <c r="BV94" s="68" t="s">
        <v>79</v>
      </c>
      <c r="BW94" s="68" t="s">
        <v>5</v>
      </c>
      <c r="BX94" s="68" t="s">
        <v>80</v>
      </c>
      <c r="CL94" s="68" t="s">
        <v>1</v>
      </c>
    </row>
    <row r="95" spans="1:90" s="6" customFormat="1" ht="37.5" customHeight="1">
      <c r="A95" s="69" t="s">
        <v>81</v>
      </c>
      <c r="B95" s="70"/>
      <c r="C95" s="71"/>
      <c r="D95" s="168" t="s">
        <v>14</v>
      </c>
      <c r="E95" s="168"/>
      <c r="F95" s="168"/>
      <c r="G95" s="168"/>
      <c r="H95" s="168"/>
      <c r="I95" s="72"/>
      <c r="J95" s="168" t="s">
        <v>17</v>
      </c>
      <c r="K95" s="168"/>
      <c r="L95" s="168"/>
      <c r="M95" s="168"/>
      <c r="N95" s="168"/>
      <c r="O95" s="168"/>
      <c r="P95" s="168"/>
      <c r="Q95" s="168"/>
      <c r="R95" s="168"/>
      <c r="S95" s="168"/>
      <c r="T95" s="168"/>
      <c r="U95" s="168"/>
      <c r="V95" s="168"/>
      <c r="W95" s="168"/>
      <c r="X95" s="168"/>
      <c r="Y95" s="168"/>
      <c r="Z95" s="168"/>
      <c r="AA95" s="168"/>
      <c r="AB95" s="168"/>
      <c r="AC95" s="168"/>
      <c r="AD95" s="168"/>
      <c r="AE95" s="168"/>
      <c r="AF95" s="168"/>
      <c r="AG95" s="166">
        <f>'OR_PHA - Pravidelná kontr...'!J28</f>
        <v>0</v>
      </c>
      <c r="AH95" s="167"/>
      <c r="AI95" s="167"/>
      <c r="AJ95" s="167"/>
      <c r="AK95" s="167"/>
      <c r="AL95" s="167"/>
      <c r="AM95" s="167"/>
      <c r="AN95" s="166">
        <f>SUM(AG95,AT95)</f>
        <v>0</v>
      </c>
      <c r="AO95" s="167"/>
      <c r="AP95" s="167"/>
      <c r="AQ95" s="73" t="s">
        <v>82</v>
      </c>
      <c r="AR95" s="70"/>
      <c r="AS95" s="74">
        <v>0</v>
      </c>
      <c r="AT95" s="75">
        <f>ROUND(SUM(AV95:AW95),2)</f>
        <v>0</v>
      </c>
      <c r="AU95" s="76">
        <f>'OR_PHA - Pravidelná kontr...'!P118</f>
        <v>0</v>
      </c>
      <c r="AV95" s="75">
        <f>'OR_PHA - Pravidelná kontr...'!J31</f>
        <v>0</v>
      </c>
      <c r="AW95" s="75">
        <f>'OR_PHA - Pravidelná kontr...'!J32</f>
        <v>0</v>
      </c>
      <c r="AX95" s="75">
        <f>'OR_PHA - Pravidelná kontr...'!J33</f>
        <v>0</v>
      </c>
      <c r="AY95" s="75">
        <f>'OR_PHA - Pravidelná kontr...'!J34</f>
        <v>0</v>
      </c>
      <c r="AZ95" s="75">
        <f>'OR_PHA - Pravidelná kontr...'!F31</f>
        <v>0</v>
      </c>
      <c r="BA95" s="75">
        <f>'OR_PHA - Pravidelná kontr...'!F32</f>
        <v>0</v>
      </c>
      <c r="BB95" s="75">
        <f>'OR_PHA - Pravidelná kontr...'!F33</f>
        <v>0</v>
      </c>
      <c r="BC95" s="75">
        <f>'OR_PHA - Pravidelná kontr...'!F34</f>
        <v>0</v>
      </c>
      <c r="BD95" s="77">
        <f>'OR_PHA - Pravidelná kontr...'!F35</f>
        <v>0</v>
      </c>
      <c r="BT95" s="78" t="s">
        <v>83</v>
      </c>
      <c r="BU95" s="78" t="s">
        <v>84</v>
      </c>
      <c r="BV95" s="78" t="s">
        <v>79</v>
      </c>
      <c r="BW95" s="78" t="s">
        <v>5</v>
      </c>
      <c r="BX95" s="78" t="s">
        <v>80</v>
      </c>
      <c r="CL95" s="78" t="s">
        <v>1</v>
      </c>
    </row>
    <row r="96" spans="1:90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sheetProtection algorithmName="SHA-512" hashValue="k7sBWKZlFufcUTM8hVnWudyOj/ZmMUpiosBqRN6gV/HVRHlg60Qan9NWWrikpWFNLLLId3QzY3dIWK4T3l9RjA==" saltValue="T6UaxoAQrZLvYh3cesse9dQoBxQtZPHLRG59qSqTl/Uky78LgQ52GfKI7EPf5UK0H5boD1ekrgK0Ez1zZWPG+w==" spinCount="100000" sheet="1" objects="1" scenarios="1" formatColumns="0" formatRows="0"/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Pravidelná kontr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73"/>
  <sheetViews>
    <sheetView showGridLines="0" tabSelected="1" workbookViewId="0">
      <selection activeCell="D4" sqref="D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AT2" s="13" t="s">
        <v>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85</v>
      </c>
    </row>
    <row r="4" spans="2:46" ht="24.95" customHeight="1">
      <c r="B4" s="16"/>
      <c r="D4" s="17" t="s">
        <v>250</v>
      </c>
      <c r="L4" s="16"/>
      <c r="M4" s="79" t="s">
        <v>10</v>
      </c>
      <c r="AT4" s="13" t="s">
        <v>4</v>
      </c>
    </row>
    <row r="5" spans="2:46" ht="6.95" customHeight="1">
      <c r="B5" s="16"/>
      <c r="L5" s="16"/>
    </row>
    <row r="6" spans="2:46" s="1" customFormat="1" ht="12" customHeight="1">
      <c r="B6" s="28"/>
      <c r="D6" s="23" t="s">
        <v>16</v>
      </c>
      <c r="L6" s="28"/>
    </row>
    <row r="7" spans="2:46" s="1" customFormat="1" ht="30" customHeight="1">
      <c r="B7" s="28"/>
      <c r="E7" s="150" t="s">
        <v>256</v>
      </c>
      <c r="F7" s="182"/>
      <c r="G7" s="182"/>
      <c r="H7" s="182"/>
      <c r="L7" s="28"/>
    </row>
    <row r="8" spans="2:46" s="1" customFormat="1">
      <c r="B8" s="28"/>
      <c r="L8" s="28"/>
    </row>
    <row r="9" spans="2:46" s="1" customFormat="1" ht="12" customHeight="1">
      <c r="B9" s="28"/>
      <c r="D9" s="23" t="s">
        <v>18</v>
      </c>
      <c r="F9" s="21" t="s">
        <v>1</v>
      </c>
      <c r="I9" s="23" t="s">
        <v>19</v>
      </c>
      <c r="J9" s="21" t="s">
        <v>1</v>
      </c>
      <c r="L9" s="28"/>
    </row>
    <row r="10" spans="2:46" s="1" customFormat="1" ht="12" customHeight="1">
      <c r="B10" s="28"/>
      <c r="D10" s="23" t="s">
        <v>20</v>
      </c>
      <c r="F10" s="21" t="s">
        <v>21</v>
      </c>
      <c r="I10" s="23" t="s">
        <v>22</v>
      </c>
      <c r="J10" s="48" t="str">
        <f>'Rekapitulace zakázky'!AN8</f>
        <v>28. 2. 2025</v>
      </c>
      <c r="L10" s="28"/>
    </row>
    <row r="11" spans="2:46" s="1" customFormat="1" ht="10.9" customHeight="1">
      <c r="B11" s="28"/>
      <c r="L11" s="28"/>
    </row>
    <row r="12" spans="2:46" s="1" customFormat="1" ht="12" customHeight="1">
      <c r="B12" s="28"/>
      <c r="D12" s="23" t="s">
        <v>24</v>
      </c>
      <c r="I12" s="23" t="s">
        <v>25</v>
      </c>
      <c r="J12" s="21" t="s">
        <v>26</v>
      </c>
      <c r="L12" s="28"/>
    </row>
    <row r="13" spans="2:46" s="1" customFormat="1" ht="18" customHeight="1">
      <c r="B13" s="28"/>
      <c r="E13" s="21" t="s">
        <v>27</v>
      </c>
      <c r="I13" s="23" t="s">
        <v>28</v>
      </c>
      <c r="J13" s="21" t="s">
        <v>29</v>
      </c>
      <c r="L13" s="28"/>
    </row>
    <row r="14" spans="2:46" s="1" customFormat="1" ht="6.95" customHeight="1">
      <c r="B14" s="28"/>
      <c r="L14" s="28"/>
    </row>
    <row r="15" spans="2:46" s="1" customFormat="1" ht="12" customHeight="1">
      <c r="B15" s="28"/>
      <c r="D15" s="23" t="s">
        <v>30</v>
      </c>
      <c r="I15" s="23" t="s">
        <v>25</v>
      </c>
      <c r="J15" s="24" t="str">
        <f>'Rekapitulace zakázky'!AN13</f>
        <v>Vyplň údaj</v>
      </c>
      <c r="L15" s="28"/>
    </row>
    <row r="16" spans="2:46" s="1" customFormat="1" ht="18" customHeight="1">
      <c r="B16" s="28"/>
      <c r="E16" s="183" t="str">
        <f>'Rekapitulace zakázky'!E14</f>
        <v>Vyplň údaj</v>
      </c>
      <c r="F16" s="174"/>
      <c r="G16" s="174"/>
      <c r="H16" s="174"/>
      <c r="I16" s="23" t="s">
        <v>28</v>
      </c>
      <c r="J16" s="24" t="str">
        <f>'Rekapitulace zakázky'!AN14</f>
        <v>Vyplň údaj</v>
      </c>
      <c r="L16" s="28"/>
    </row>
    <row r="17" spans="2:12" s="1" customFormat="1" ht="6.95" customHeight="1">
      <c r="B17" s="28"/>
      <c r="L17" s="28"/>
    </row>
    <row r="18" spans="2:12" s="1" customFormat="1" ht="12" customHeight="1">
      <c r="B18" s="28"/>
      <c r="D18" s="23" t="s">
        <v>32</v>
      </c>
      <c r="I18" s="23" t="s">
        <v>25</v>
      </c>
      <c r="J18" s="21" t="str">
        <f>IF('Rekapitulace zakázky'!AN16="","",'Rekapitulace zakázky'!AN16)</f>
        <v/>
      </c>
      <c r="L18" s="28"/>
    </row>
    <row r="19" spans="2:12" s="1" customFormat="1" ht="18" customHeight="1">
      <c r="B19" s="28"/>
      <c r="E19" s="21" t="str">
        <f>IF('Rekapitulace zakázky'!E17="","",'Rekapitulace zakázky'!E17)</f>
        <v xml:space="preserve"> </v>
      </c>
      <c r="I19" s="23" t="s">
        <v>28</v>
      </c>
      <c r="J19" s="21" t="str">
        <f>IF('Rekapitulace zakázky'!AN17="","",'Rekapitulace zakázky'!AN17)</f>
        <v/>
      </c>
      <c r="L19" s="28"/>
    </row>
    <row r="20" spans="2:12" s="1" customFormat="1" ht="6.95" customHeight="1">
      <c r="B20" s="28"/>
      <c r="L20" s="28"/>
    </row>
    <row r="21" spans="2:12" s="1" customFormat="1" ht="12" customHeight="1">
      <c r="B21" s="28"/>
      <c r="D21" s="23" t="s">
        <v>35</v>
      </c>
      <c r="I21" s="23" t="s">
        <v>25</v>
      </c>
      <c r="J21" s="21" t="s">
        <v>1</v>
      </c>
      <c r="L21" s="28"/>
    </row>
    <row r="22" spans="2:12" s="1" customFormat="1" ht="18" customHeight="1">
      <c r="B22" s="28"/>
      <c r="E22" s="21"/>
      <c r="I22" s="23" t="s">
        <v>28</v>
      </c>
      <c r="J22" s="21" t="s">
        <v>1</v>
      </c>
      <c r="L22" s="28"/>
    </row>
    <row r="23" spans="2:12" s="1" customFormat="1" ht="6.95" customHeight="1">
      <c r="B23" s="28"/>
      <c r="L23" s="28"/>
    </row>
    <row r="24" spans="2:12" s="1" customFormat="1" ht="12" customHeight="1">
      <c r="B24" s="28"/>
      <c r="D24" s="23" t="s">
        <v>37</v>
      </c>
      <c r="L24" s="28"/>
    </row>
    <row r="25" spans="2:12" s="7" customFormat="1" ht="16.5" customHeight="1">
      <c r="B25" s="80"/>
      <c r="E25" s="178" t="s">
        <v>1</v>
      </c>
      <c r="F25" s="178"/>
      <c r="G25" s="178"/>
      <c r="H25" s="178"/>
      <c r="L25" s="80"/>
    </row>
    <row r="26" spans="2:12" s="1" customFormat="1" ht="6.95" customHeight="1">
      <c r="B26" s="28"/>
      <c r="L26" s="28"/>
    </row>
    <row r="27" spans="2:12" s="1" customFormat="1" ht="6.95" customHeight="1">
      <c r="B27" s="28"/>
      <c r="D27" s="49"/>
      <c r="E27" s="49"/>
      <c r="F27" s="49"/>
      <c r="G27" s="49"/>
      <c r="H27" s="49"/>
      <c r="I27" s="49"/>
      <c r="J27" s="49"/>
      <c r="K27" s="49"/>
      <c r="L27" s="28"/>
    </row>
    <row r="28" spans="2:12" s="1" customFormat="1" ht="25.35" customHeight="1">
      <c r="B28" s="28"/>
      <c r="D28" s="81" t="s">
        <v>38</v>
      </c>
      <c r="J28" s="62">
        <f>ROUND(J118, 2)</f>
        <v>0</v>
      </c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14.45" customHeight="1">
      <c r="B30" s="28"/>
      <c r="F30" s="31" t="s">
        <v>40</v>
      </c>
      <c r="I30" s="31" t="s">
        <v>39</v>
      </c>
      <c r="J30" s="31" t="s">
        <v>41</v>
      </c>
      <c r="L30" s="28"/>
    </row>
    <row r="31" spans="2:12" s="1" customFormat="1" ht="14.45" customHeight="1">
      <c r="B31" s="28"/>
      <c r="D31" s="51" t="s">
        <v>42</v>
      </c>
      <c r="E31" s="23" t="s">
        <v>43</v>
      </c>
      <c r="F31" s="82">
        <f>ROUND((SUM(BE118:BE172)),  2)</f>
        <v>0</v>
      </c>
      <c r="I31" s="83">
        <v>0.21</v>
      </c>
      <c r="J31" s="82">
        <f>ROUND(((SUM(BE118:BE172))*I31),  2)</f>
        <v>0</v>
      </c>
      <c r="L31" s="28"/>
    </row>
    <row r="32" spans="2:12" s="1" customFormat="1" ht="14.45" customHeight="1">
      <c r="B32" s="28"/>
      <c r="E32" s="23" t="s">
        <v>44</v>
      </c>
      <c r="F32" s="82">
        <f>ROUND((SUM(BF118:BF172)),  2)</f>
        <v>0</v>
      </c>
      <c r="I32" s="83">
        <v>0.12</v>
      </c>
      <c r="J32" s="82">
        <f>ROUND(((SUM(BF118:BF172))*I32),  2)</f>
        <v>0</v>
      </c>
      <c r="L32" s="28"/>
    </row>
    <row r="33" spans="2:12" s="1" customFormat="1" ht="14.45" hidden="1" customHeight="1">
      <c r="B33" s="28"/>
      <c r="E33" s="23" t="s">
        <v>45</v>
      </c>
      <c r="F33" s="82">
        <f>ROUND((SUM(BG118:BG172)),  2)</f>
        <v>0</v>
      </c>
      <c r="I33" s="83">
        <v>0.21</v>
      </c>
      <c r="J33" s="82">
        <f>0</f>
        <v>0</v>
      </c>
      <c r="L33" s="28"/>
    </row>
    <row r="34" spans="2:12" s="1" customFormat="1" ht="14.45" hidden="1" customHeight="1">
      <c r="B34" s="28"/>
      <c r="E34" s="23" t="s">
        <v>46</v>
      </c>
      <c r="F34" s="82">
        <f>ROUND((SUM(BH118:BH172)),  2)</f>
        <v>0</v>
      </c>
      <c r="I34" s="83">
        <v>0.12</v>
      </c>
      <c r="J34" s="82">
        <f>0</f>
        <v>0</v>
      </c>
      <c r="L34" s="28"/>
    </row>
    <row r="35" spans="2:12" s="1" customFormat="1" ht="14.45" hidden="1" customHeight="1">
      <c r="B35" s="28"/>
      <c r="E35" s="23" t="s">
        <v>47</v>
      </c>
      <c r="F35" s="82">
        <f>ROUND((SUM(BI118:BI172)),  2)</f>
        <v>0</v>
      </c>
      <c r="I35" s="83">
        <v>0</v>
      </c>
      <c r="J35" s="82">
        <f>0</f>
        <v>0</v>
      </c>
      <c r="L35" s="28"/>
    </row>
    <row r="36" spans="2:12" s="1" customFormat="1" ht="6.95" customHeight="1">
      <c r="B36" s="28"/>
      <c r="L36" s="28"/>
    </row>
    <row r="37" spans="2:12" s="1" customFormat="1" ht="25.35" customHeight="1">
      <c r="B37" s="28"/>
      <c r="C37" s="84"/>
      <c r="D37" s="85" t="s">
        <v>48</v>
      </c>
      <c r="E37" s="53"/>
      <c r="F37" s="53"/>
      <c r="G37" s="86" t="s">
        <v>49</v>
      </c>
      <c r="H37" s="87" t="s">
        <v>50</v>
      </c>
      <c r="I37" s="53"/>
      <c r="J37" s="88">
        <f>SUM(J28:J35)</f>
        <v>0</v>
      </c>
      <c r="K37" s="89"/>
      <c r="L37" s="28"/>
    </row>
    <row r="38" spans="2:12" s="1" customFormat="1" ht="14.45" customHeight="1">
      <c r="B38" s="28"/>
      <c r="L38" s="28"/>
    </row>
    <row r="39" spans="2:12" ht="14.45" customHeight="1">
      <c r="B39" s="16"/>
      <c r="L39" s="16"/>
    </row>
    <row r="40" spans="2:12" ht="14.45" customHeight="1">
      <c r="B40" s="16"/>
      <c r="L40" s="16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51</v>
      </c>
      <c r="E50" s="38"/>
      <c r="F50" s="38"/>
      <c r="G50" s="37" t="s">
        <v>52</v>
      </c>
      <c r="H50" s="38"/>
      <c r="I50" s="38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53</v>
      </c>
      <c r="E61" s="30"/>
      <c r="F61" s="90" t="s">
        <v>54</v>
      </c>
      <c r="G61" s="39" t="s">
        <v>53</v>
      </c>
      <c r="H61" s="30"/>
      <c r="I61" s="30"/>
      <c r="J61" s="91" t="s">
        <v>54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55</v>
      </c>
      <c r="E65" s="38"/>
      <c r="F65" s="38"/>
      <c r="G65" s="37" t="s">
        <v>56</v>
      </c>
      <c r="H65" s="38"/>
      <c r="I65" s="38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53</v>
      </c>
      <c r="E76" s="30"/>
      <c r="F76" s="90" t="s">
        <v>54</v>
      </c>
      <c r="G76" s="39" t="s">
        <v>53</v>
      </c>
      <c r="H76" s="30"/>
      <c r="I76" s="30"/>
      <c r="J76" s="91" t="s">
        <v>54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251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30" customHeight="1">
      <c r="B85" s="28"/>
      <c r="E85" s="150" t="str">
        <f>E7</f>
        <v>Pravidelná kontrola, revize plynových a tlakových zařízení v obvodu OŘ PHA 2025-2027</v>
      </c>
      <c r="F85" s="182"/>
      <c r="G85" s="182"/>
      <c r="H85" s="182"/>
      <c r="L85" s="28"/>
    </row>
    <row r="86" spans="2:47" s="1" customFormat="1" ht="6.95" customHeight="1">
      <c r="B86" s="28"/>
      <c r="L86" s="28"/>
    </row>
    <row r="87" spans="2:47" s="1" customFormat="1" ht="12" customHeight="1">
      <c r="B87" s="28"/>
      <c r="C87" s="23" t="s">
        <v>20</v>
      </c>
      <c r="F87" s="21" t="str">
        <f>F10</f>
        <v>obvod OŘ Praha</v>
      </c>
      <c r="I87" s="23" t="s">
        <v>22</v>
      </c>
      <c r="J87" s="48" t="str">
        <f>IF(J10="","",J10)</f>
        <v>28. 2. 2025</v>
      </c>
      <c r="L87" s="28"/>
    </row>
    <row r="88" spans="2:47" s="1" customFormat="1" ht="6.95" customHeight="1">
      <c r="B88" s="28"/>
      <c r="L88" s="28"/>
    </row>
    <row r="89" spans="2:47" s="1" customFormat="1" ht="15.2" customHeight="1">
      <c r="B89" s="28"/>
      <c r="C89" s="23" t="s">
        <v>24</v>
      </c>
      <c r="F89" s="21" t="str">
        <f>E13</f>
        <v>Správa železnic, státní organizace</v>
      </c>
      <c r="I89" s="23" t="s">
        <v>32</v>
      </c>
      <c r="J89" s="26" t="str">
        <f>E19</f>
        <v xml:space="preserve"> </v>
      </c>
      <c r="L89" s="28"/>
    </row>
    <row r="90" spans="2:47" s="1" customFormat="1" ht="15.2" customHeight="1">
      <c r="B90" s="28"/>
      <c r="C90" s="23" t="s">
        <v>30</v>
      </c>
      <c r="F90" s="21" t="str">
        <f>IF(E16="","",E16)</f>
        <v>Vyplň údaj</v>
      </c>
      <c r="I90" s="23" t="s">
        <v>35</v>
      </c>
      <c r="J90" s="26"/>
      <c r="L90" s="28"/>
    </row>
    <row r="91" spans="2:47" s="1" customFormat="1" ht="10.35" customHeight="1">
      <c r="B91" s="28"/>
      <c r="L91" s="28"/>
    </row>
    <row r="92" spans="2:47" s="1" customFormat="1" ht="29.25" customHeight="1">
      <c r="B92" s="28"/>
      <c r="C92" s="92" t="s">
        <v>86</v>
      </c>
      <c r="D92" s="84"/>
      <c r="E92" s="84"/>
      <c r="F92" s="84"/>
      <c r="G92" s="84"/>
      <c r="H92" s="84"/>
      <c r="I92" s="84"/>
      <c r="J92" s="93" t="s">
        <v>87</v>
      </c>
      <c r="K92" s="84"/>
      <c r="L92" s="28"/>
    </row>
    <row r="93" spans="2:47" s="1" customFormat="1" ht="10.35" customHeight="1">
      <c r="B93" s="28"/>
      <c r="L93" s="28"/>
    </row>
    <row r="94" spans="2:47" s="1" customFormat="1" ht="22.9" customHeight="1">
      <c r="B94" s="28"/>
      <c r="C94" s="94" t="s">
        <v>252</v>
      </c>
      <c r="J94" s="62">
        <f>J118</f>
        <v>0</v>
      </c>
      <c r="L94" s="28"/>
      <c r="AU94" s="13" t="s">
        <v>88</v>
      </c>
    </row>
    <row r="95" spans="2:47" s="8" customFormat="1" ht="24.95" customHeight="1">
      <c r="B95" s="95"/>
      <c r="D95" s="96" t="s">
        <v>89</v>
      </c>
      <c r="E95" s="97"/>
      <c r="F95" s="97"/>
      <c r="G95" s="97"/>
      <c r="H95" s="97"/>
      <c r="I95" s="97"/>
      <c r="J95" s="98">
        <f>J119</f>
        <v>0</v>
      </c>
      <c r="L95" s="95"/>
    </row>
    <row r="96" spans="2:47" s="8" customFormat="1" ht="24.95" customHeight="1">
      <c r="B96" s="95"/>
      <c r="D96" s="96" t="s">
        <v>90</v>
      </c>
      <c r="E96" s="97"/>
      <c r="F96" s="97"/>
      <c r="G96" s="97"/>
      <c r="H96" s="97"/>
      <c r="I96" s="97"/>
      <c r="J96" s="98">
        <f>J124</f>
        <v>0</v>
      </c>
      <c r="L96" s="95"/>
    </row>
    <row r="97" spans="2:12" s="8" customFormat="1" ht="24.95" customHeight="1">
      <c r="B97" s="95"/>
      <c r="D97" s="96" t="s">
        <v>91</v>
      </c>
      <c r="E97" s="97"/>
      <c r="F97" s="97"/>
      <c r="G97" s="97"/>
      <c r="H97" s="97"/>
      <c r="I97" s="97"/>
      <c r="J97" s="98">
        <f>J127</f>
        <v>0</v>
      </c>
      <c r="L97" s="95"/>
    </row>
    <row r="98" spans="2:12" s="8" customFormat="1" ht="24.95" customHeight="1">
      <c r="B98" s="95"/>
      <c r="D98" s="96" t="s">
        <v>92</v>
      </c>
      <c r="E98" s="97"/>
      <c r="F98" s="97"/>
      <c r="G98" s="97"/>
      <c r="H98" s="97"/>
      <c r="I98" s="97"/>
      <c r="J98" s="98">
        <f>J136</f>
        <v>0</v>
      </c>
      <c r="L98" s="95"/>
    </row>
    <row r="99" spans="2:12" s="8" customFormat="1" ht="24.95" customHeight="1">
      <c r="B99" s="95"/>
      <c r="D99" s="96" t="s">
        <v>93</v>
      </c>
      <c r="E99" s="97"/>
      <c r="F99" s="97"/>
      <c r="G99" s="97"/>
      <c r="H99" s="97"/>
      <c r="I99" s="97"/>
      <c r="J99" s="98">
        <f>J149</f>
        <v>0</v>
      </c>
      <c r="L99" s="95"/>
    </row>
    <row r="100" spans="2:12" s="8" customFormat="1" ht="24.95" customHeight="1">
      <c r="B100" s="95"/>
      <c r="D100" s="96" t="s">
        <v>94</v>
      </c>
      <c r="E100" s="97"/>
      <c r="F100" s="97"/>
      <c r="G100" s="97"/>
      <c r="H100" s="97"/>
      <c r="I100" s="97"/>
      <c r="J100" s="98">
        <f>J154</f>
        <v>0</v>
      </c>
      <c r="L100" s="95"/>
    </row>
    <row r="101" spans="2:12" s="1" customFormat="1" ht="21.75" customHeight="1">
      <c r="B101" s="28"/>
      <c r="L101" s="28"/>
    </row>
    <row r="102" spans="2:12" s="1" customFormat="1" ht="6.95" customHeight="1"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28"/>
    </row>
    <row r="106" spans="2:12" s="1" customFormat="1" ht="6.95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28"/>
    </row>
    <row r="107" spans="2:12" s="1" customFormat="1" ht="24.95" customHeight="1">
      <c r="B107" s="28"/>
      <c r="C107" s="17" t="s">
        <v>253</v>
      </c>
      <c r="L107" s="28"/>
    </row>
    <row r="108" spans="2:12" s="1" customFormat="1" ht="6.95" customHeight="1">
      <c r="B108" s="28"/>
      <c r="L108" s="28"/>
    </row>
    <row r="109" spans="2:12" s="1" customFormat="1" ht="12" customHeight="1">
      <c r="B109" s="28"/>
      <c r="C109" s="23" t="s">
        <v>16</v>
      </c>
      <c r="L109" s="28"/>
    </row>
    <row r="110" spans="2:12" s="1" customFormat="1" ht="30" customHeight="1">
      <c r="B110" s="28"/>
      <c r="E110" s="150" t="str">
        <f>E7</f>
        <v>Pravidelná kontrola, revize plynových a tlakových zařízení v obvodu OŘ PHA 2025-2027</v>
      </c>
      <c r="F110" s="182"/>
      <c r="G110" s="182"/>
      <c r="H110" s="182"/>
      <c r="L110" s="28"/>
    </row>
    <row r="111" spans="2:12" s="1" customFormat="1" ht="6.95" customHeight="1">
      <c r="B111" s="28"/>
      <c r="L111" s="28"/>
    </row>
    <row r="112" spans="2:12" s="1" customFormat="1" ht="12" customHeight="1">
      <c r="B112" s="28"/>
      <c r="C112" s="23" t="s">
        <v>20</v>
      </c>
      <c r="F112" s="21" t="str">
        <f>F10</f>
        <v>obvod OŘ Praha</v>
      </c>
      <c r="I112" s="23" t="s">
        <v>22</v>
      </c>
      <c r="J112" s="48" t="str">
        <f>IF(J10="","",J10)</f>
        <v>28. 2. 2025</v>
      </c>
      <c r="L112" s="28"/>
    </row>
    <row r="113" spans="2:65" s="1" customFormat="1" ht="6.95" customHeight="1">
      <c r="B113" s="28"/>
      <c r="L113" s="28"/>
    </row>
    <row r="114" spans="2:65" s="1" customFormat="1" ht="15.2" customHeight="1">
      <c r="B114" s="28"/>
      <c r="C114" s="23" t="s">
        <v>24</v>
      </c>
      <c r="F114" s="21" t="str">
        <f>E13</f>
        <v>Správa železnic, státní organizace</v>
      </c>
      <c r="I114" s="23" t="s">
        <v>32</v>
      </c>
      <c r="J114" s="26" t="str">
        <f>E19</f>
        <v xml:space="preserve"> </v>
      </c>
      <c r="L114" s="28"/>
    </row>
    <row r="115" spans="2:65" s="1" customFormat="1" ht="15.2" customHeight="1">
      <c r="B115" s="28"/>
      <c r="C115" s="23" t="s">
        <v>30</v>
      </c>
      <c r="F115" s="21" t="str">
        <f>IF(E16="","",E16)</f>
        <v>Vyplň údaj</v>
      </c>
      <c r="I115" s="23" t="s">
        <v>35</v>
      </c>
      <c r="J115" s="26"/>
      <c r="L115" s="28"/>
    </row>
    <row r="116" spans="2:65" s="1" customFormat="1" ht="10.35" customHeight="1">
      <c r="B116" s="28"/>
      <c r="L116" s="28"/>
    </row>
    <row r="117" spans="2:65" s="9" customFormat="1" ht="29.25" customHeight="1">
      <c r="B117" s="99"/>
      <c r="C117" s="100" t="s">
        <v>95</v>
      </c>
      <c r="D117" s="101" t="s">
        <v>63</v>
      </c>
      <c r="E117" s="101" t="s">
        <v>59</v>
      </c>
      <c r="F117" s="101" t="s">
        <v>60</v>
      </c>
      <c r="G117" s="101" t="s">
        <v>96</v>
      </c>
      <c r="H117" s="101" t="s">
        <v>97</v>
      </c>
      <c r="I117" s="101" t="s">
        <v>98</v>
      </c>
      <c r="J117" s="101" t="s">
        <v>87</v>
      </c>
      <c r="K117" s="102" t="s">
        <v>99</v>
      </c>
      <c r="L117" s="99"/>
      <c r="M117" s="55" t="s">
        <v>1</v>
      </c>
      <c r="N117" s="56" t="s">
        <v>42</v>
      </c>
      <c r="O117" s="56" t="s">
        <v>100</v>
      </c>
      <c r="P117" s="56" t="s">
        <v>101</v>
      </c>
      <c r="Q117" s="56" t="s">
        <v>102</v>
      </c>
      <c r="R117" s="56" t="s">
        <v>103</v>
      </c>
      <c r="S117" s="56" t="s">
        <v>104</v>
      </c>
      <c r="T117" s="57" t="s">
        <v>105</v>
      </c>
    </row>
    <row r="118" spans="2:65" s="1" customFormat="1" ht="22.9" customHeight="1">
      <c r="B118" s="28"/>
      <c r="C118" s="143" t="s">
        <v>255</v>
      </c>
      <c r="J118" s="103">
        <f>BK118</f>
        <v>0</v>
      </c>
      <c r="L118" s="28"/>
      <c r="M118" s="58"/>
      <c r="N118" s="49"/>
      <c r="O118" s="49"/>
      <c r="P118" s="104">
        <f>P119+P124+P127+P136+P149+P154</f>
        <v>0</v>
      </c>
      <c r="Q118" s="49"/>
      <c r="R118" s="104">
        <f>R119+R124+R127+R136+R149+R154</f>
        <v>0</v>
      </c>
      <c r="S118" s="49"/>
      <c r="T118" s="105">
        <f>T119+T124+T127+T136+T149+T154</f>
        <v>0</v>
      </c>
      <c r="AT118" s="13" t="s">
        <v>77</v>
      </c>
      <c r="AU118" s="13" t="s">
        <v>88</v>
      </c>
      <c r="BK118" s="106">
        <f>BK119+BK124+BK127+BK136+BK149+BK154</f>
        <v>0</v>
      </c>
    </row>
    <row r="119" spans="2:65" s="10" customFormat="1" ht="25.9" customHeight="1">
      <c r="B119" s="107"/>
      <c r="D119" s="108" t="s">
        <v>77</v>
      </c>
      <c r="E119" s="138" t="s">
        <v>106</v>
      </c>
      <c r="F119" s="138" t="s">
        <v>107</v>
      </c>
      <c r="G119" s="139"/>
      <c r="H119" s="139"/>
      <c r="I119" s="140"/>
      <c r="J119" s="141">
        <f>BK119</f>
        <v>0</v>
      </c>
      <c r="L119" s="107"/>
      <c r="M119" s="109"/>
      <c r="P119" s="110">
        <f>SUM(P120:P123)</f>
        <v>0</v>
      </c>
      <c r="R119" s="110">
        <f>SUM(R120:R123)</f>
        <v>0</v>
      </c>
      <c r="T119" s="111">
        <f>SUM(T120:T123)</f>
        <v>0</v>
      </c>
      <c r="AR119" s="108" t="s">
        <v>108</v>
      </c>
      <c r="AT119" s="112" t="s">
        <v>77</v>
      </c>
      <c r="AU119" s="112" t="s">
        <v>78</v>
      </c>
      <c r="AY119" s="108" t="s">
        <v>109</v>
      </c>
      <c r="BK119" s="113">
        <f>SUM(BK120:BK123)</f>
        <v>0</v>
      </c>
    </row>
    <row r="120" spans="2:65" s="1" customFormat="1" ht="55.5" customHeight="1">
      <c r="B120" s="28"/>
      <c r="C120" s="114" t="s">
        <v>83</v>
      </c>
      <c r="D120" s="114" t="s">
        <v>110</v>
      </c>
      <c r="E120" s="115" t="s">
        <v>83</v>
      </c>
      <c r="F120" s="116" t="s">
        <v>111</v>
      </c>
      <c r="G120" s="117" t="s">
        <v>112</v>
      </c>
      <c r="H120" s="118">
        <v>140</v>
      </c>
      <c r="I120" s="119"/>
      <c r="J120" s="120">
        <f>ROUND(I120*H120,2)</f>
        <v>0</v>
      </c>
      <c r="K120" s="142" t="s">
        <v>254</v>
      </c>
      <c r="L120" s="28"/>
      <c r="M120" s="121" t="s">
        <v>1</v>
      </c>
      <c r="N120" s="122" t="s">
        <v>43</v>
      </c>
      <c r="P120" s="123">
        <f>O120*H120</f>
        <v>0</v>
      </c>
      <c r="Q120" s="123">
        <v>0</v>
      </c>
      <c r="R120" s="123">
        <f>Q120*H120</f>
        <v>0</v>
      </c>
      <c r="S120" s="123">
        <v>0</v>
      </c>
      <c r="T120" s="124">
        <f>S120*H120</f>
        <v>0</v>
      </c>
      <c r="AR120" s="125" t="s">
        <v>113</v>
      </c>
      <c r="AT120" s="125" t="s">
        <v>110</v>
      </c>
      <c r="AU120" s="125" t="s">
        <v>83</v>
      </c>
      <c r="AY120" s="13" t="s">
        <v>109</v>
      </c>
      <c r="BE120" s="126">
        <f>IF(N120="základní",J120,0)</f>
        <v>0</v>
      </c>
      <c r="BF120" s="126">
        <f>IF(N120="snížená",J120,0)</f>
        <v>0</v>
      </c>
      <c r="BG120" s="126">
        <f>IF(N120="zákl. přenesená",J120,0)</f>
        <v>0</v>
      </c>
      <c r="BH120" s="126">
        <f>IF(N120="sníž. přenesená",J120,0)</f>
        <v>0</v>
      </c>
      <c r="BI120" s="126">
        <f>IF(N120="nulová",J120,0)</f>
        <v>0</v>
      </c>
      <c r="BJ120" s="13" t="s">
        <v>83</v>
      </c>
      <c r="BK120" s="126">
        <f>ROUND(I120*H120,2)</f>
        <v>0</v>
      </c>
      <c r="BL120" s="13" t="s">
        <v>113</v>
      </c>
      <c r="BM120" s="125" t="s">
        <v>114</v>
      </c>
    </row>
    <row r="121" spans="2:65" s="1" customFormat="1" ht="37.9" customHeight="1">
      <c r="B121" s="28"/>
      <c r="C121" s="114" t="s">
        <v>85</v>
      </c>
      <c r="D121" s="114" t="s">
        <v>110</v>
      </c>
      <c r="E121" s="115" t="s">
        <v>115</v>
      </c>
      <c r="F121" s="116" t="s">
        <v>116</v>
      </c>
      <c r="G121" s="117" t="s">
        <v>117</v>
      </c>
      <c r="H121" s="118">
        <v>3800</v>
      </c>
      <c r="I121" s="119"/>
      <c r="J121" s="120">
        <f>ROUND(I121*H121,2)</f>
        <v>0</v>
      </c>
      <c r="K121" s="116" t="s">
        <v>254</v>
      </c>
      <c r="L121" s="28"/>
      <c r="M121" s="121" t="s">
        <v>1</v>
      </c>
      <c r="N121" s="122" t="s">
        <v>43</v>
      </c>
      <c r="P121" s="123">
        <f>O121*H121</f>
        <v>0</v>
      </c>
      <c r="Q121" s="123">
        <v>0</v>
      </c>
      <c r="R121" s="123">
        <f>Q121*H121</f>
        <v>0</v>
      </c>
      <c r="S121" s="123">
        <v>0</v>
      </c>
      <c r="T121" s="124">
        <f>S121*H121</f>
        <v>0</v>
      </c>
      <c r="AR121" s="125" t="s">
        <v>113</v>
      </c>
      <c r="AT121" s="125" t="s">
        <v>110</v>
      </c>
      <c r="AU121" s="125" t="s">
        <v>83</v>
      </c>
      <c r="AY121" s="13" t="s">
        <v>109</v>
      </c>
      <c r="BE121" s="126">
        <f>IF(N121="základní",J121,0)</f>
        <v>0</v>
      </c>
      <c r="BF121" s="126">
        <f>IF(N121="snížená",J121,0)</f>
        <v>0</v>
      </c>
      <c r="BG121" s="126">
        <f>IF(N121="zákl. přenesená",J121,0)</f>
        <v>0</v>
      </c>
      <c r="BH121" s="126">
        <f>IF(N121="sníž. přenesená",J121,0)</f>
        <v>0</v>
      </c>
      <c r="BI121" s="126">
        <f>IF(N121="nulová",J121,0)</f>
        <v>0</v>
      </c>
      <c r="BJ121" s="13" t="s">
        <v>83</v>
      </c>
      <c r="BK121" s="126">
        <f>ROUND(I121*H121,2)</f>
        <v>0</v>
      </c>
      <c r="BL121" s="13" t="s">
        <v>113</v>
      </c>
      <c r="BM121" s="125" t="s">
        <v>118</v>
      </c>
    </row>
    <row r="122" spans="2:65" s="1" customFormat="1" ht="37.9" customHeight="1">
      <c r="B122" s="28"/>
      <c r="C122" s="114" t="s">
        <v>108</v>
      </c>
      <c r="D122" s="114" t="s">
        <v>110</v>
      </c>
      <c r="E122" s="115" t="s">
        <v>85</v>
      </c>
      <c r="F122" s="116" t="s">
        <v>119</v>
      </c>
      <c r="G122" s="117" t="s">
        <v>112</v>
      </c>
      <c r="H122" s="118">
        <v>140</v>
      </c>
      <c r="I122" s="119"/>
      <c r="J122" s="120">
        <f>ROUND(I122*H122,2)</f>
        <v>0</v>
      </c>
      <c r="K122" s="116" t="s">
        <v>254</v>
      </c>
      <c r="L122" s="28"/>
      <c r="M122" s="121" t="s">
        <v>1</v>
      </c>
      <c r="N122" s="122" t="s">
        <v>43</v>
      </c>
      <c r="P122" s="123">
        <f>O122*H122</f>
        <v>0</v>
      </c>
      <c r="Q122" s="123">
        <v>0</v>
      </c>
      <c r="R122" s="123">
        <f>Q122*H122</f>
        <v>0</v>
      </c>
      <c r="S122" s="123">
        <v>0</v>
      </c>
      <c r="T122" s="124">
        <f>S122*H122</f>
        <v>0</v>
      </c>
      <c r="AR122" s="125" t="s">
        <v>113</v>
      </c>
      <c r="AT122" s="125" t="s">
        <v>110</v>
      </c>
      <c r="AU122" s="125" t="s">
        <v>83</v>
      </c>
      <c r="AY122" s="13" t="s">
        <v>109</v>
      </c>
      <c r="BE122" s="126">
        <f>IF(N122="základní",J122,0)</f>
        <v>0</v>
      </c>
      <c r="BF122" s="126">
        <f>IF(N122="snížená",J122,0)</f>
        <v>0</v>
      </c>
      <c r="BG122" s="126">
        <f>IF(N122="zákl. přenesená",J122,0)</f>
        <v>0</v>
      </c>
      <c r="BH122" s="126">
        <f>IF(N122="sníž. přenesená",J122,0)</f>
        <v>0</v>
      </c>
      <c r="BI122" s="126">
        <f>IF(N122="nulová",J122,0)</f>
        <v>0</v>
      </c>
      <c r="BJ122" s="13" t="s">
        <v>83</v>
      </c>
      <c r="BK122" s="126">
        <f>ROUND(I122*H122,2)</f>
        <v>0</v>
      </c>
      <c r="BL122" s="13" t="s">
        <v>113</v>
      </c>
      <c r="BM122" s="125" t="s">
        <v>120</v>
      </c>
    </row>
    <row r="123" spans="2:65" s="1" customFormat="1" ht="24.2" customHeight="1">
      <c r="B123" s="28"/>
      <c r="C123" s="114" t="s">
        <v>113</v>
      </c>
      <c r="D123" s="114" t="s">
        <v>110</v>
      </c>
      <c r="E123" s="115" t="s">
        <v>121</v>
      </c>
      <c r="F123" s="116" t="s">
        <v>122</v>
      </c>
      <c r="G123" s="117" t="s">
        <v>117</v>
      </c>
      <c r="H123" s="118">
        <v>3800</v>
      </c>
      <c r="I123" s="119"/>
      <c r="J123" s="120">
        <f>ROUND(I123*H123,2)</f>
        <v>0</v>
      </c>
      <c r="K123" s="116" t="s">
        <v>254</v>
      </c>
      <c r="L123" s="28"/>
      <c r="M123" s="121" t="s">
        <v>1</v>
      </c>
      <c r="N123" s="122" t="s">
        <v>43</v>
      </c>
      <c r="P123" s="123">
        <f>O123*H123</f>
        <v>0</v>
      </c>
      <c r="Q123" s="123">
        <v>0</v>
      </c>
      <c r="R123" s="123">
        <f>Q123*H123</f>
        <v>0</v>
      </c>
      <c r="S123" s="123">
        <v>0</v>
      </c>
      <c r="T123" s="124">
        <f>S123*H123</f>
        <v>0</v>
      </c>
      <c r="AR123" s="125" t="s">
        <v>113</v>
      </c>
      <c r="AT123" s="125" t="s">
        <v>110</v>
      </c>
      <c r="AU123" s="125" t="s">
        <v>83</v>
      </c>
      <c r="AY123" s="13" t="s">
        <v>109</v>
      </c>
      <c r="BE123" s="126">
        <f>IF(N123="základní",J123,0)</f>
        <v>0</v>
      </c>
      <c r="BF123" s="126">
        <f>IF(N123="snížená",J123,0)</f>
        <v>0</v>
      </c>
      <c r="BG123" s="126">
        <f>IF(N123="zákl. přenesená",J123,0)</f>
        <v>0</v>
      </c>
      <c r="BH123" s="126">
        <f>IF(N123="sníž. přenesená",J123,0)</f>
        <v>0</v>
      </c>
      <c r="BI123" s="126">
        <f>IF(N123="nulová",J123,0)</f>
        <v>0</v>
      </c>
      <c r="BJ123" s="13" t="s">
        <v>83</v>
      </c>
      <c r="BK123" s="126">
        <f>ROUND(I123*H123,2)</f>
        <v>0</v>
      </c>
      <c r="BL123" s="13" t="s">
        <v>113</v>
      </c>
      <c r="BM123" s="125" t="s">
        <v>123</v>
      </c>
    </row>
    <row r="124" spans="2:65" s="10" customFormat="1" ht="25.9" customHeight="1">
      <c r="B124" s="107"/>
      <c r="D124" s="108" t="s">
        <v>77</v>
      </c>
      <c r="E124" s="138" t="s">
        <v>124</v>
      </c>
      <c r="F124" s="138" t="s">
        <v>125</v>
      </c>
      <c r="G124" s="139"/>
      <c r="H124" s="139"/>
      <c r="I124" s="140"/>
      <c r="J124" s="141">
        <f>BK124</f>
        <v>0</v>
      </c>
      <c r="L124" s="107"/>
      <c r="M124" s="109"/>
      <c r="P124" s="110">
        <f>SUM(P125:P126)</f>
        <v>0</v>
      </c>
      <c r="R124" s="110">
        <f>SUM(R125:R126)</f>
        <v>0</v>
      </c>
      <c r="T124" s="111">
        <f>SUM(T125:T126)</f>
        <v>0</v>
      </c>
      <c r="AR124" s="108" t="s">
        <v>108</v>
      </c>
      <c r="AT124" s="112" t="s">
        <v>77</v>
      </c>
      <c r="AU124" s="112" t="s">
        <v>78</v>
      </c>
      <c r="AY124" s="108" t="s">
        <v>109</v>
      </c>
      <c r="BK124" s="113">
        <f>SUM(BK125:BK126)</f>
        <v>0</v>
      </c>
    </row>
    <row r="125" spans="2:65" s="1" customFormat="1" ht="44.25" customHeight="1">
      <c r="B125" s="28"/>
      <c r="C125" s="114" t="s">
        <v>126</v>
      </c>
      <c r="D125" s="114" t="s">
        <v>110</v>
      </c>
      <c r="E125" s="115" t="s">
        <v>127</v>
      </c>
      <c r="F125" s="116" t="s">
        <v>128</v>
      </c>
      <c r="G125" s="117" t="s">
        <v>112</v>
      </c>
      <c r="H125" s="118">
        <v>26</v>
      </c>
      <c r="I125" s="119"/>
      <c r="J125" s="120">
        <f>ROUND(I125*H125,2)</f>
        <v>0</v>
      </c>
      <c r="K125" s="116" t="s">
        <v>254</v>
      </c>
      <c r="L125" s="28"/>
      <c r="M125" s="121" t="s">
        <v>1</v>
      </c>
      <c r="N125" s="122" t="s">
        <v>43</v>
      </c>
      <c r="P125" s="123">
        <f>O125*H125</f>
        <v>0</v>
      </c>
      <c r="Q125" s="123">
        <v>0</v>
      </c>
      <c r="R125" s="123">
        <f>Q125*H125</f>
        <v>0</v>
      </c>
      <c r="S125" s="123">
        <v>0</v>
      </c>
      <c r="T125" s="124">
        <f>S125*H125</f>
        <v>0</v>
      </c>
      <c r="AR125" s="125" t="s">
        <v>113</v>
      </c>
      <c r="AT125" s="125" t="s">
        <v>110</v>
      </c>
      <c r="AU125" s="125" t="s">
        <v>83</v>
      </c>
      <c r="AY125" s="13" t="s">
        <v>109</v>
      </c>
      <c r="BE125" s="126">
        <f>IF(N125="základní",J125,0)</f>
        <v>0</v>
      </c>
      <c r="BF125" s="126">
        <f>IF(N125="snížená",J125,0)</f>
        <v>0</v>
      </c>
      <c r="BG125" s="126">
        <f>IF(N125="zákl. přenesená",J125,0)</f>
        <v>0</v>
      </c>
      <c r="BH125" s="126">
        <f>IF(N125="sníž. přenesená",J125,0)</f>
        <v>0</v>
      </c>
      <c r="BI125" s="126">
        <f>IF(N125="nulová",J125,0)</f>
        <v>0</v>
      </c>
      <c r="BJ125" s="13" t="s">
        <v>83</v>
      </c>
      <c r="BK125" s="126">
        <f>ROUND(I125*H125,2)</f>
        <v>0</v>
      </c>
      <c r="BL125" s="13" t="s">
        <v>113</v>
      </c>
      <c r="BM125" s="125" t="s">
        <v>129</v>
      </c>
    </row>
    <row r="126" spans="2:65" s="1" customFormat="1" ht="44.25" customHeight="1">
      <c r="B126" s="28"/>
      <c r="C126" s="114" t="s">
        <v>130</v>
      </c>
      <c r="D126" s="114" t="s">
        <v>110</v>
      </c>
      <c r="E126" s="115" t="s">
        <v>131</v>
      </c>
      <c r="F126" s="116" t="s">
        <v>132</v>
      </c>
      <c r="G126" s="117" t="s">
        <v>112</v>
      </c>
      <c r="H126" s="118">
        <v>4</v>
      </c>
      <c r="I126" s="119"/>
      <c r="J126" s="120">
        <f>ROUND(I126*H126,2)</f>
        <v>0</v>
      </c>
      <c r="K126" s="116" t="s">
        <v>254</v>
      </c>
      <c r="L126" s="28"/>
      <c r="M126" s="121" t="s">
        <v>1</v>
      </c>
      <c r="N126" s="122" t="s">
        <v>43</v>
      </c>
      <c r="P126" s="123">
        <f>O126*H126</f>
        <v>0</v>
      </c>
      <c r="Q126" s="123">
        <v>0</v>
      </c>
      <c r="R126" s="123">
        <f>Q126*H126</f>
        <v>0</v>
      </c>
      <c r="S126" s="123">
        <v>0</v>
      </c>
      <c r="T126" s="124">
        <f>S126*H126</f>
        <v>0</v>
      </c>
      <c r="AR126" s="125" t="s">
        <v>113</v>
      </c>
      <c r="AT126" s="125" t="s">
        <v>110</v>
      </c>
      <c r="AU126" s="125" t="s">
        <v>83</v>
      </c>
      <c r="AY126" s="13" t="s">
        <v>109</v>
      </c>
      <c r="BE126" s="126">
        <f>IF(N126="základní",J126,0)</f>
        <v>0</v>
      </c>
      <c r="BF126" s="126">
        <f>IF(N126="snížená",J126,0)</f>
        <v>0</v>
      </c>
      <c r="BG126" s="126">
        <f>IF(N126="zákl. přenesená",J126,0)</f>
        <v>0</v>
      </c>
      <c r="BH126" s="126">
        <f>IF(N126="sníž. přenesená",J126,0)</f>
        <v>0</v>
      </c>
      <c r="BI126" s="126">
        <f>IF(N126="nulová",J126,0)</f>
        <v>0</v>
      </c>
      <c r="BJ126" s="13" t="s">
        <v>83</v>
      </c>
      <c r="BK126" s="126">
        <f>ROUND(I126*H126,2)</f>
        <v>0</v>
      </c>
      <c r="BL126" s="13" t="s">
        <v>113</v>
      </c>
      <c r="BM126" s="125" t="s">
        <v>133</v>
      </c>
    </row>
    <row r="127" spans="2:65" s="10" customFormat="1" ht="25.9" customHeight="1">
      <c r="B127" s="107"/>
      <c r="D127" s="138" t="s">
        <v>77</v>
      </c>
      <c r="E127" s="138" t="s">
        <v>134</v>
      </c>
      <c r="F127" s="138" t="s">
        <v>135</v>
      </c>
      <c r="G127" s="139"/>
      <c r="H127" s="139"/>
      <c r="I127" s="140"/>
      <c r="J127" s="141">
        <f>BK127</f>
        <v>0</v>
      </c>
      <c r="L127" s="107"/>
      <c r="M127" s="109"/>
      <c r="P127" s="110">
        <f>SUM(P128:P135)</f>
        <v>0</v>
      </c>
      <c r="R127" s="110">
        <f>SUM(R128:R135)</f>
        <v>0</v>
      </c>
      <c r="T127" s="111">
        <f>SUM(T128:T135)</f>
        <v>0</v>
      </c>
      <c r="AR127" s="108" t="s">
        <v>108</v>
      </c>
      <c r="AT127" s="112" t="s">
        <v>77</v>
      </c>
      <c r="AU127" s="112" t="s">
        <v>78</v>
      </c>
      <c r="AY127" s="108" t="s">
        <v>109</v>
      </c>
      <c r="BK127" s="113">
        <f>SUM(BK128:BK135)</f>
        <v>0</v>
      </c>
    </row>
    <row r="128" spans="2:65" s="1" customFormat="1" ht="55.5" customHeight="1">
      <c r="B128" s="28"/>
      <c r="C128" s="114" t="s">
        <v>136</v>
      </c>
      <c r="D128" s="114" t="s">
        <v>110</v>
      </c>
      <c r="E128" s="115" t="s">
        <v>137</v>
      </c>
      <c r="F128" s="116" t="s">
        <v>138</v>
      </c>
      <c r="G128" s="117" t="s">
        <v>112</v>
      </c>
      <c r="H128" s="118">
        <v>30</v>
      </c>
      <c r="I128" s="119"/>
      <c r="J128" s="120">
        <f t="shared" ref="J128:J135" si="0">ROUND(I128*H128,2)</f>
        <v>0</v>
      </c>
      <c r="K128" s="116" t="s">
        <v>254</v>
      </c>
      <c r="L128" s="28"/>
      <c r="M128" s="121" t="s">
        <v>1</v>
      </c>
      <c r="N128" s="122" t="s">
        <v>43</v>
      </c>
      <c r="P128" s="123">
        <f t="shared" ref="P128:P135" si="1">O128*H128</f>
        <v>0</v>
      </c>
      <c r="Q128" s="123">
        <v>0</v>
      </c>
      <c r="R128" s="123">
        <f t="shared" ref="R128:R135" si="2">Q128*H128</f>
        <v>0</v>
      </c>
      <c r="S128" s="123">
        <v>0</v>
      </c>
      <c r="T128" s="124">
        <f t="shared" ref="T128:T135" si="3">S128*H128</f>
        <v>0</v>
      </c>
      <c r="AR128" s="125" t="s">
        <v>113</v>
      </c>
      <c r="AT128" s="125" t="s">
        <v>110</v>
      </c>
      <c r="AU128" s="125" t="s">
        <v>83</v>
      </c>
      <c r="AY128" s="13" t="s">
        <v>109</v>
      </c>
      <c r="BE128" s="126">
        <f t="shared" ref="BE128:BE135" si="4">IF(N128="základní",J128,0)</f>
        <v>0</v>
      </c>
      <c r="BF128" s="126">
        <f t="shared" ref="BF128:BF135" si="5">IF(N128="snížená",J128,0)</f>
        <v>0</v>
      </c>
      <c r="BG128" s="126">
        <f t="shared" ref="BG128:BG135" si="6">IF(N128="zákl. přenesená",J128,0)</f>
        <v>0</v>
      </c>
      <c r="BH128" s="126">
        <f t="shared" ref="BH128:BH135" si="7">IF(N128="sníž. přenesená",J128,0)</f>
        <v>0</v>
      </c>
      <c r="BI128" s="126">
        <f t="shared" ref="BI128:BI135" si="8">IF(N128="nulová",J128,0)</f>
        <v>0</v>
      </c>
      <c r="BJ128" s="13" t="s">
        <v>83</v>
      </c>
      <c r="BK128" s="126">
        <f t="shared" ref="BK128:BK135" si="9">ROUND(I128*H128,2)</f>
        <v>0</v>
      </c>
      <c r="BL128" s="13" t="s">
        <v>113</v>
      </c>
      <c r="BM128" s="125" t="s">
        <v>139</v>
      </c>
    </row>
    <row r="129" spans="2:65" s="1" customFormat="1" ht="44.25" customHeight="1">
      <c r="B129" s="28"/>
      <c r="C129" s="114" t="s">
        <v>140</v>
      </c>
      <c r="D129" s="114" t="s">
        <v>110</v>
      </c>
      <c r="E129" s="115" t="s">
        <v>141</v>
      </c>
      <c r="F129" s="116" t="s">
        <v>142</v>
      </c>
      <c r="G129" s="117" t="s">
        <v>112</v>
      </c>
      <c r="H129" s="118">
        <v>30</v>
      </c>
      <c r="I129" s="119"/>
      <c r="J129" s="120">
        <f t="shared" si="0"/>
        <v>0</v>
      </c>
      <c r="K129" s="116" t="s">
        <v>254</v>
      </c>
      <c r="L129" s="28"/>
      <c r="M129" s="121" t="s">
        <v>1</v>
      </c>
      <c r="N129" s="122" t="s">
        <v>43</v>
      </c>
      <c r="P129" s="123">
        <f t="shared" si="1"/>
        <v>0</v>
      </c>
      <c r="Q129" s="123">
        <v>0</v>
      </c>
      <c r="R129" s="123">
        <f t="shared" si="2"/>
        <v>0</v>
      </c>
      <c r="S129" s="123">
        <v>0</v>
      </c>
      <c r="T129" s="124">
        <f t="shared" si="3"/>
        <v>0</v>
      </c>
      <c r="AR129" s="125" t="s">
        <v>113</v>
      </c>
      <c r="AT129" s="125" t="s">
        <v>110</v>
      </c>
      <c r="AU129" s="125" t="s">
        <v>83</v>
      </c>
      <c r="AY129" s="13" t="s">
        <v>109</v>
      </c>
      <c r="BE129" s="126">
        <f t="shared" si="4"/>
        <v>0</v>
      </c>
      <c r="BF129" s="126">
        <f t="shared" si="5"/>
        <v>0</v>
      </c>
      <c r="BG129" s="126">
        <f t="shared" si="6"/>
        <v>0</v>
      </c>
      <c r="BH129" s="126">
        <f t="shared" si="7"/>
        <v>0</v>
      </c>
      <c r="BI129" s="126">
        <f t="shared" si="8"/>
        <v>0</v>
      </c>
      <c r="BJ129" s="13" t="s">
        <v>83</v>
      </c>
      <c r="BK129" s="126">
        <f t="shared" si="9"/>
        <v>0</v>
      </c>
      <c r="BL129" s="13" t="s">
        <v>113</v>
      </c>
      <c r="BM129" s="125" t="s">
        <v>143</v>
      </c>
    </row>
    <row r="130" spans="2:65" s="1" customFormat="1" ht="62.65" customHeight="1">
      <c r="B130" s="28"/>
      <c r="C130" s="114" t="s">
        <v>144</v>
      </c>
      <c r="D130" s="114" t="s">
        <v>110</v>
      </c>
      <c r="E130" s="115" t="s">
        <v>145</v>
      </c>
      <c r="F130" s="116" t="s">
        <v>146</v>
      </c>
      <c r="G130" s="117" t="s">
        <v>112</v>
      </c>
      <c r="H130" s="118">
        <v>2</v>
      </c>
      <c r="I130" s="119"/>
      <c r="J130" s="120">
        <f t="shared" si="0"/>
        <v>0</v>
      </c>
      <c r="K130" s="116" t="s">
        <v>254</v>
      </c>
      <c r="L130" s="28"/>
      <c r="M130" s="121" t="s">
        <v>1</v>
      </c>
      <c r="N130" s="122" t="s">
        <v>43</v>
      </c>
      <c r="P130" s="123">
        <f t="shared" si="1"/>
        <v>0</v>
      </c>
      <c r="Q130" s="123">
        <v>0</v>
      </c>
      <c r="R130" s="123">
        <f t="shared" si="2"/>
        <v>0</v>
      </c>
      <c r="S130" s="123">
        <v>0</v>
      </c>
      <c r="T130" s="124">
        <f t="shared" si="3"/>
        <v>0</v>
      </c>
      <c r="AR130" s="125" t="s">
        <v>113</v>
      </c>
      <c r="AT130" s="125" t="s">
        <v>110</v>
      </c>
      <c r="AU130" s="125" t="s">
        <v>83</v>
      </c>
      <c r="AY130" s="13" t="s">
        <v>109</v>
      </c>
      <c r="BE130" s="126">
        <f t="shared" si="4"/>
        <v>0</v>
      </c>
      <c r="BF130" s="126">
        <f t="shared" si="5"/>
        <v>0</v>
      </c>
      <c r="BG130" s="126">
        <f t="shared" si="6"/>
        <v>0</v>
      </c>
      <c r="BH130" s="126">
        <f t="shared" si="7"/>
        <v>0</v>
      </c>
      <c r="BI130" s="126">
        <f t="shared" si="8"/>
        <v>0</v>
      </c>
      <c r="BJ130" s="13" t="s">
        <v>83</v>
      </c>
      <c r="BK130" s="126">
        <f t="shared" si="9"/>
        <v>0</v>
      </c>
      <c r="BL130" s="13" t="s">
        <v>113</v>
      </c>
      <c r="BM130" s="125" t="s">
        <v>147</v>
      </c>
    </row>
    <row r="131" spans="2:65" s="1" customFormat="1" ht="49.15" customHeight="1">
      <c r="B131" s="28"/>
      <c r="C131" s="114" t="s">
        <v>148</v>
      </c>
      <c r="D131" s="114" t="s">
        <v>110</v>
      </c>
      <c r="E131" s="115" t="s">
        <v>149</v>
      </c>
      <c r="F131" s="116" t="s">
        <v>150</v>
      </c>
      <c r="G131" s="117" t="s">
        <v>112</v>
      </c>
      <c r="H131" s="118">
        <v>2</v>
      </c>
      <c r="I131" s="119"/>
      <c r="J131" s="120">
        <f t="shared" si="0"/>
        <v>0</v>
      </c>
      <c r="K131" s="116" t="s">
        <v>254</v>
      </c>
      <c r="L131" s="28"/>
      <c r="M131" s="121" t="s">
        <v>1</v>
      </c>
      <c r="N131" s="122" t="s">
        <v>43</v>
      </c>
      <c r="P131" s="123">
        <f t="shared" si="1"/>
        <v>0</v>
      </c>
      <c r="Q131" s="123">
        <v>0</v>
      </c>
      <c r="R131" s="123">
        <f t="shared" si="2"/>
        <v>0</v>
      </c>
      <c r="S131" s="123">
        <v>0</v>
      </c>
      <c r="T131" s="124">
        <f t="shared" si="3"/>
        <v>0</v>
      </c>
      <c r="AR131" s="125" t="s">
        <v>113</v>
      </c>
      <c r="AT131" s="125" t="s">
        <v>110</v>
      </c>
      <c r="AU131" s="125" t="s">
        <v>83</v>
      </c>
      <c r="AY131" s="13" t="s">
        <v>109</v>
      </c>
      <c r="BE131" s="126">
        <f t="shared" si="4"/>
        <v>0</v>
      </c>
      <c r="BF131" s="126">
        <f t="shared" si="5"/>
        <v>0</v>
      </c>
      <c r="BG131" s="126">
        <f t="shared" si="6"/>
        <v>0</v>
      </c>
      <c r="BH131" s="126">
        <f t="shared" si="7"/>
        <v>0</v>
      </c>
      <c r="BI131" s="126">
        <f t="shared" si="8"/>
        <v>0</v>
      </c>
      <c r="BJ131" s="13" t="s">
        <v>83</v>
      </c>
      <c r="BK131" s="126">
        <f t="shared" si="9"/>
        <v>0</v>
      </c>
      <c r="BL131" s="13" t="s">
        <v>113</v>
      </c>
      <c r="BM131" s="125" t="s">
        <v>151</v>
      </c>
    </row>
    <row r="132" spans="2:65" s="1" customFormat="1" ht="62.65" customHeight="1">
      <c r="B132" s="28"/>
      <c r="C132" s="114" t="s">
        <v>152</v>
      </c>
      <c r="D132" s="114" t="s">
        <v>110</v>
      </c>
      <c r="E132" s="115" t="s">
        <v>153</v>
      </c>
      <c r="F132" s="116" t="s">
        <v>154</v>
      </c>
      <c r="G132" s="117" t="s">
        <v>112</v>
      </c>
      <c r="H132" s="118">
        <v>6</v>
      </c>
      <c r="I132" s="119"/>
      <c r="J132" s="120">
        <f t="shared" si="0"/>
        <v>0</v>
      </c>
      <c r="K132" s="116" t="s">
        <v>254</v>
      </c>
      <c r="L132" s="28"/>
      <c r="M132" s="121" t="s">
        <v>1</v>
      </c>
      <c r="N132" s="122" t="s">
        <v>43</v>
      </c>
      <c r="P132" s="123">
        <f t="shared" si="1"/>
        <v>0</v>
      </c>
      <c r="Q132" s="123">
        <v>0</v>
      </c>
      <c r="R132" s="123">
        <f t="shared" si="2"/>
        <v>0</v>
      </c>
      <c r="S132" s="123">
        <v>0</v>
      </c>
      <c r="T132" s="124">
        <f t="shared" si="3"/>
        <v>0</v>
      </c>
      <c r="AR132" s="125" t="s">
        <v>113</v>
      </c>
      <c r="AT132" s="125" t="s">
        <v>110</v>
      </c>
      <c r="AU132" s="125" t="s">
        <v>83</v>
      </c>
      <c r="AY132" s="13" t="s">
        <v>109</v>
      </c>
      <c r="BE132" s="126">
        <f t="shared" si="4"/>
        <v>0</v>
      </c>
      <c r="BF132" s="126">
        <f t="shared" si="5"/>
        <v>0</v>
      </c>
      <c r="BG132" s="126">
        <f t="shared" si="6"/>
        <v>0</v>
      </c>
      <c r="BH132" s="126">
        <f t="shared" si="7"/>
        <v>0</v>
      </c>
      <c r="BI132" s="126">
        <f t="shared" si="8"/>
        <v>0</v>
      </c>
      <c r="BJ132" s="13" t="s">
        <v>83</v>
      </c>
      <c r="BK132" s="126">
        <f t="shared" si="9"/>
        <v>0</v>
      </c>
      <c r="BL132" s="13" t="s">
        <v>113</v>
      </c>
      <c r="BM132" s="125" t="s">
        <v>155</v>
      </c>
    </row>
    <row r="133" spans="2:65" s="1" customFormat="1" ht="44.25" customHeight="1">
      <c r="B133" s="28"/>
      <c r="C133" s="114" t="s">
        <v>8</v>
      </c>
      <c r="D133" s="114" t="s">
        <v>110</v>
      </c>
      <c r="E133" s="115" t="s">
        <v>156</v>
      </c>
      <c r="F133" s="116" t="s">
        <v>157</v>
      </c>
      <c r="G133" s="117" t="s">
        <v>112</v>
      </c>
      <c r="H133" s="118">
        <v>6</v>
      </c>
      <c r="I133" s="119"/>
      <c r="J133" s="120">
        <f t="shared" si="0"/>
        <v>0</v>
      </c>
      <c r="K133" s="116" t="s">
        <v>254</v>
      </c>
      <c r="L133" s="28"/>
      <c r="M133" s="121" t="s">
        <v>1</v>
      </c>
      <c r="N133" s="122" t="s">
        <v>43</v>
      </c>
      <c r="P133" s="123">
        <f t="shared" si="1"/>
        <v>0</v>
      </c>
      <c r="Q133" s="123">
        <v>0</v>
      </c>
      <c r="R133" s="123">
        <f t="shared" si="2"/>
        <v>0</v>
      </c>
      <c r="S133" s="123">
        <v>0</v>
      </c>
      <c r="T133" s="124">
        <f t="shared" si="3"/>
        <v>0</v>
      </c>
      <c r="AR133" s="125" t="s">
        <v>113</v>
      </c>
      <c r="AT133" s="125" t="s">
        <v>110</v>
      </c>
      <c r="AU133" s="125" t="s">
        <v>83</v>
      </c>
      <c r="AY133" s="13" t="s">
        <v>109</v>
      </c>
      <c r="BE133" s="126">
        <f t="shared" si="4"/>
        <v>0</v>
      </c>
      <c r="BF133" s="126">
        <f t="shared" si="5"/>
        <v>0</v>
      </c>
      <c r="BG133" s="126">
        <f t="shared" si="6"/>
        <v>0</v>
      </c>
      <c r="BH133" s="126">
        <f t="shared" si="7"/>
        <v>0</v>
      </c>
      <c r="BI133" s="126">
        <f t="shared" si="8"/>
        <v>0</v>
      </c>
      <c r="BJ133" s="13" t="s">
        <v>83</v>
      </c>
      <c r="BK133" s="126">
        <f t="shared" si="9"/>
        <v>0</v>
      </c>
      <c r="BL133" s="13" t="s">
        <v>113</v>
      </c>
      <c r="BM133" s="125" t="s">
        <v>158</v>
      </c>
    </row>
    <row r="134" spans="2:65" s="1" customFormat="1" ht="55.5" customHeight="1">
      <c r="B134" s="28"/>
      <c r="C134" s="114" t="s">
        <v>159</v>
      </c>
      <c r="D134" s="114" t="s">
        <v>110</v>
      </c>
      <c r="E134" s="115" t="s">
        <v>160</v>
      </c>
      <c r="F134" s="116" t="s">
        <v>161</v>
      </c>
      <c r="G134" s="117" t="s">
        <v>112</v>
      </c>
      <c r="H134" s="118">
        <v>2</v>
      </c>
      <c r="I134" s="119"/>
      <c r="J134" s="120">
        <f t="shared" si="0"/>
        <v>0</v>
      </c>
      <c r="K134" s="116" t="s">
        <v>254</v>
      </c>
      <c r="L134" s="28"/>
      <c r="M134" s="121" t="s">
        <v>1</v>
      </c>
      <c r="N134" s="122" t="s">
        <v>43</v>
      </c>
      <c r="P134" s="123">
        <f t="shared" si="1"/>
        <v>0</v>
      </c>
      <c r="Q134" s="123">
        <v>0</v>
      </c>
      <c r="R134" s="123">
        <f t="shared" si="2"/>
        <v>0</v>
      </c>
      <c r="S134" s="123">
        <v>0</v>
      </c>
      <c r="T134" s="124">
        <f t="shared" si="3"/>
        <v>0</v>
      </c>
      <c r="AR134" s="125" t="s">
        <v>113</v>
      </c>
      <c r="AT134" s="125" t="s">
        <v>110</v>
      </c>
      <c r="AU134" s="125" t="s">
        <v>83</v>
      </c>
      <c r="AY134" s="13" t="s">
        <v>109</v>
      </c>
      <c r="BE134" s="126">
        <f t="shared" si="4"/>
        <v>0</v>
      </c>
      <c r="BF134" s="126">
        <f t="shared" si="5"/>
        <v>0</v>
      </c>
      <c r="BG134" s="126">
        <f t="shared" si="6"/>
        <v>0</v>
      </c>
      <c r="BH134" s="126">
        <f t="shared" si="7"/>
        <v>0</v>
      </c>
      <c r="BI134" s="126">
        <f t="shared" si="8"/>
        <v>0</v>
      </c>
      <c r="BJ134" s="13" t="s">
        <v>83</v>
      </c>
      <c r="BK134" s="126">
        <f t="shared" si="9"/>
        <v>0</v>
      </c>
      <c r="BL134" s="13" t="s">
        <v>113</v>
      </c>
      <c r="BM134" s="125" t="s">
        <v>162</v>
      </c>
    </row>
    <row r="135" spans="2:65" s="1" customFormat="1" ht="37.9" customHeight="1">
      <c r="B135" s="28"/>
      <c r="C135" s="114" t="s">
        <v>163</v>
      </c>
      <c r="D135" s="114" t="s">
        <v>110</v>
      </c>
      <c r="E135" s="115" t="s">
        <v>164</v>
      </c>
      <c r="F135" s="116" t="s">
        <v>165</v>
      </c>
      <c r="G135" s="117" t="s">
        <v>112</v>
      </c>
      <c r="H135" s="118">
        <v>2</v>
      </c>
      <c r="I135" s="119"/>
      <c r="J135" s="120">
        <f t="shared" si="0"/>
        <v>0</v>
      </c>
      <c r="K135" s="116" t="s">
        <v>254</v>
      </c>
      <c r="L135" s="28"/>
      <c r="M135" s="121" t="s">
        <v>1</v>
      </c>
      <c r="N135" s="122" t="s">
        <v>43</v>
      </c>
      <c r="P135" s="123">
        <f t="shared" si="1"/>
        <v>0</v>
      </c>
      <c r="Q135" s="123">
        <v>0</v>
      </c>
      <c r="R135" s="123">
        <f t="shared" si="2"/>
        <v>0</v>
      </c>
      <c r="S135" s="123">
        <v>0</v>
      </c>
      <c r="T135" s="124">
        <f t="shared" si="3"/>
        <v>0</v>
      </c>
      <c r="AR135" s="125" t="s">
        <v>113</v>
      </c>
      <c r="AT135" s="125" t="s">
        <v>110</v>
      </c>
      <c r="AU135" s="125" t="s">
        <v>83</v>
      </c>
      <c r="AY135" s="13" t="s">
        <v>109</v>
      </c>
      <c r="BE135" s="126">
        <f t="shared" si="4"/>
        <v>0</v>
      </c>
      <c r="BF135" s="126">
        <f t="shared" si="5"/>
        <v>0</v>
      </c>
      <c r="BG135" s="126">
        <f t="shared" si="6"/>
        <v>0</v>
      </c>
      <c r="BH135" s="126">
        <f t="shared" si="7"/>
        <v>0</v>
      </c>
      <c r="BI135" s="126">
        <f t="shared" si="8"/>
        <v>0</v>
      </c>
      <c r="BJ135" s="13" t="s">
        <v>83</v>
      </c>
      <c r="BK135" s="126">
        <f t="shared" si="9"/>
        <v>0</v>
      </c>
      <c r="BL135" s="13" t="s">
        <v>113</v>
      </c>
      <c r="BM135" s="125" t="s">
        <v>166</v>
      </c>
    </row>
    <row r="136" spans="2:65" s="10" customFormat="1" ht="25.9" customHeight="1">
      <c r="B136" s="107"/>
      <c r="C136" s="139"/>
      <c r="D136" s="138" t="s">
        <v>77</v>
      </c>
      <c r="E136" s="138" t="s">
        <v>167</v>
      </c>
      <c r="F136" s="138" t="s">
        <v>168</v>
      </c>
      <c r="G136" s="139"/>
      <c r="H136" s="139"/>
      <c r="I136" s="140"/>
      <c r="J136" s="141">
        <f>BK136</f>
        <v>0</v>
      </c>
      <c r="L136" s="107"/>
      <c r="M136" s="109"/>
      <c r="P136" s="110">
        <f>SUM(P137:P148)</f>
        <v>0</v>
      </c>
      <c r="R136" s="110">
        <f>SUM(R137:R148)</f>
        <v>0</v>
      </c>
      <c r="T136" s="111">
        <f>SUM(T137:T148)</f>
        <v>0</v>
      </c>
      <c r="AR136" s="108" t="s">
        <v>108</v>
      </c>
      <c r="AT136" s="112" t="s">
        <v>77</v>
      </c>
      <c r="AU136" s="112" t="s">
        <v>78</v>
      </c>
      <c r="AY136" s="108" t="s">
        <v>109</v>
      </c>
      <c r="BK136" s="113">
        <f>SUM(BK137:BK148)</f>
        <v>0</v>
      </c>
    </row>
    <row r="137" spans="2:65" s="1" customFormat="1" ht="55.5" customHeight="1">
      <c r="B137" s="28"/>
      <c r="C137" s="114" t="s">
        <v>169</v>
      </c>
      <c r="D137" s="114" t="s">
        <v>110</v>
      </c>
      <c r="E137" s="115" t="s">
        <v>170</v>
      </c>
      <c r="F137" s="116" t="s">
        <v>171</v>
      </c>
      <c r="G137" s="117" t="s">
        <v>112</v>
      </c>
      <c r="H137" s="118">
        <v>32</v>
      </c>
      <c r="I137" s="119"/>
      <c r="J137" s="120">
        <f>ROUND(I137*H137,2)</f>
        <v>0</v>
      </c>
      <c r="K137" s="116" t="s">
        <v>254</v>
      </c>
      <c r="L137" s="28"/>
      <c r="M137" s="121" t="s">
        <v>1</v>
      </c>
      <c r="N137" s="122" t="s">
        <v>43</v>
      </c>
      <c r="P137" s="123">
        <f>O137*H137</f>
        <v>0</v>
      </c>
      <c r="Q137" s="123">
        <v>0</v>
      </c>
      <c r="R137" s="123">
        <f>Q137*H137</f>
        <v>0</v>
      </c>
      <c r="S137" s="123">
        <v>0</v>
      </c>
      <c r="T137" s="124">
        <f>S137*H137</f>
        <v>0</v>
      </c>
      <c r="AR137" s="125" t="s">
        <v>113</v>
      </c>
      <c r="AT137" s="125" t="s">
        <v>110</v>
      </c>
      <c r="AU137" s="125" t="s">
        <v>83</v>
      </c>
      <c r="AY137" s="13" t="s">
        <v>109</v>
      </c>
      <c r="BE137" s="126">
        <f>IF(N137="základní",J137,0)</f>
        <v>0</v>
      </c>
      <c r="BF137" s="126">
        <f>IF(N137="snížená",J137,0)</f>
        <v>0</v>
      </c>
      <c r="BG137" s="126">
        <f>IF(N137="zákl. přenesená",J137,0)</f>
        <v>0</v>
      </c>
      <c r="BH137" s="126">
        <f>IF(N137="sníž. přenesená",J137,0)</f>
        <v>0</v>
      </c>
      <c r="BI137" s="126">
        <f>IF(N137="nulová",J137,0)</f>
        <v>0</v>
      </c>
      <c r="BJ137" s="13" t="s">
        <v>83</v>
      </c>
      <c r="BK137" s="126">
        <f>ROUND(I137*H137,2)</f>
        <v>0</v>
      </c>
      <c r="BL137" s="13" t="s">
        <v>113</v>
      </c>
      <c r="BM137" s="125" t="s">
        <v>172</v>
      </c>
    </row>
    <row r="138" spans="2:65" s="11" customFormat="1">
      <c r="B138" s="127"/>
      <c r="D138" s="128" t="s">
        <v>173</v>
      </c>
      <c r="E138" s="129" t="s">
        <v>1</v>
      </c>
      <c r="F138" s="130" t="s">
        <v>174</v>
      </c>
      <c r="H138" s="131">
        <v>32</v>
      </c>
      <c r="I138" s="132"/>
      <c r="L138" s="127"/>
      <c r="M138" s="133"/>
      <c r="T138" s="134"/>
      <c r="AT138" s="129" t="s">
        <v>173</v>
      </c>
      <c r="AU138" s="129" t="s">
        <v>83</v>
      </c>
      <c r="AV138" s="11" t="s">
        <v>85</v>
      </c>
      <c r="AW138" s="11" t="s">
        <v>34</v>
      </c>
      <c r="AX138" s="11" t="s">
        <v>83</v>
      </c>
      <c r="AY138" s="129" t="s">
        <v>109</v>
      </c>
    </row>
    <row r="139" spans="2:65" s="1" customFormat="1" ht="55.5" customHeight="1">
      <c r="B139" s="28"/>
      <c r="C139" s="114" t="s">
        <v>175</v>
      </c>
      <c r="D139" s="114" t="s">
        <v>110</v>
      </c>
      <c r="E139" s="115" t="s">
        <v>176</v>
      </c>
      <c r="F139" s="116" t="s">
        <v>177</v>
      </c>
      <c r="G139" s="117" t="s">
        <v>112</v>
      </c>
      <c r="H139" s="118">
        <v>12</v>
      </c>
      <c r="I139" s="119"/>
      <c r="J139" s="120">
        <f>ROUND(I139*H139,2)</f>
        <v>0</v>
      </c>
      <c r="K139" s="116" t="s">
        <v>254</v>
      </c>
      <c r="L139" s="28"/>
      <c r="M139" s="121" t="s">
        <v>1</v>
      </c>
      <c r="N139" s="122" t="s">
        <v>43</v>
      </c>
      <c r="P139" s="123">
        <f>O139*H139</f>
        <v>0</v>
      </c>
      <c r="Q139" s="123">
        <v>0</v>
      </c>
      <c r="R139" s="123">
        <f>Q139*H139</f>
        <v>0</v>
      </c>
      <c r="S139" s="123">
        <v>0</v>
      </c>
      <c r="T139" s="124">
        <f>S139*H139</f>
        <v>0</v>
      </c>
      <c r="AR139" s="125" t="s">
        <v>113</v>
      </c>
      <c r="AT139" s="125" t="s">
        <v>110</v>
      </c>
      <c r="AU139" s="125" t="s">
        <v>83</v>
      </c>
      <c r="AY139" s="13" t="s">
        <v>109</v>
      </c>
      <c r="BE139" s="126">
        <f>IF(N139="základní",J139,0)</f>
        <v>0</v>
      </c>
      <c r="BF139" s="126">
        <f>IF(N139="snížená",J139,0)</f>
        <v>0</v>
      </c>
      <c r="BG139" s="126">
        <f>IF(N139="zákl. přenesená",J139,0)</f>
        <v>0</v>
      </c>
      <c r="BH139" s="126">
        <f>IF(N139="sníž. přenesená",J139,0)</f>
        <v>0</v>
      </c>
      <c r="BI139" s="126">
        <f>IF(N139="nulová",J139,0)</f>
        <v>0</v>
      </c>
      <c r="BJ139" s="13" t="s">
        <v>83</v>
      </c>
      <c r="BK139" s="126">
        <f>ROUND(I139*H139,2)</f>
        <v>0</v>
      </c>
      <c r="BL139" s="13" t="s">
        <v>113</v>
      </c>
      <c r="BM139" s="125" t="s">
        <v>178</v>
      </c>
    </row>
    <row r="140" spans="2:65" s="11" customFormat="1">
      <c r="B140" s="127"/>
      <c r="D140" s="128" t="s">
        <v>173</v>
      </c>
      <c r="E140" s="129" t="s">
        <v>1</v>
      </c>
      <c r="F140" s="130" t="s">
        <v>179</v>
      </c>
      <c r="H140" s="131">
        <v>12</v>
      </c>
      <c r="I140" s="132"/>
      <c r="L140" s="127"/>
      <c r="M140" s="133"/>
      <c r="T140" s="134"/>
      <c r="AT140" s="129" t="s">
        <v>173</v>
      </c>
      <c r="AU140" s="129" t="s">
        <v>83</v>
      </c>
      <c r="AV140" s="11" t="s">
        <v>85</v>
      </c>
      <c r="AW140" s="11" t="s">
        <v>34</v>
      </c>
      <c r="AX140" s="11" t="s">
        <v>83</v>
      </c>
      <c r="AY140" s="129" t="s">
        <v>109</v>
      </c>
    </row>
    <row r="141" spans="2:65" s="1" customFormat="1" ht="55.5" customHeight="1">
      <c r="B141" s="28"/>
      <c r="C141" s="114" t="s">
        <v>180</v>
      </c>
      <c r="D141" s="114" t="s">
        <v>110</v>
      </c>
      <c r="E141" s="115" t="s">
        <v>181</v>
      </c>
      <c r="F141" s="116" t="s">
        <v>182</v>
      </c>
      <c r="G141" s="117" t="s">
        <v>112</v>
      </c>
      <c r="H141" s="118">
        <v>186</v>
      </c>
      <c r="I141" s="119"/>
      <c r="J141" s="120">
        <f>ROUND(I141*H141,2)</f>
        <v>0</v>
      </c>
      <c r="K141" s="116" t="s">
        <v>254</v>
      </c>
      <c r="L141" s="28"/>
      <c r="M141" s="121" t="s">
        <v>1</v>
      </c>
      <c r="N141" s="122" t="s">
        <v>43</v>
      </c>
      <c r="P141" s="123">
        <f>O141*H141</f>
        <v>0</v>
      </c>
      <c r="Q141" s="123">
        <v>0</v>
      </c>
      <c r="R141" s="123">
        <f>Q141*H141</f>
        <v>0</v>
      </c>
      <c r="S141" s="123">
        <v>0</v>
      </c>
      <c r="T141" s="124">
        <f>S141*H141</f>
        <v>0</v>
      </c>
      <c r="AR141" s="125" t="s">
        <v>113</v>
      </c>
      <c r="AT141" s="125" t="s">
        <v>110</v>
      </c>
      <c r="AU141" s="125" t="s">
        <v>83</v>
      </c>
      <c r="AY141" s="13" t="s">
        <v>109</v>
      </c>
      <c r="BE141" s="126">
        <f>IF(N141="základní",J141,0)</f>
        <v>0</v>
      </c>
      <c r="BF141" s="126">
        <f>IF(N141="snížená",J141,0)</f>
        <v>0</v>
      </c>
      <c r="BG141" s="126">
        <f>IF(N141="zákl. přenesená",J141,0)</f>
        <v>0</v>
      </c>
      <c r="BH141" s="126">
        <f>IF(N141="sníž. přenesená",J141,0)</f>
        <v>0</v>
      </c>
      <c r="BI141" s="126">
        <f>IF(N141="nulová",J141,0)</f>
        <v>0</v>
      </c>
      <c r="BJ141" s="13" t="s">
        <v>83</v>
      </c>
      <c r="BK141" s="126">
        <f>ROUND(I141*H141,2)</f>
        <v>0</v>
      </c>
      <c r="BL141" s="13" t="s">
        <v>113</v>
      </c>
      <c r="BM141" s="125" t="s">
        <v>183</v>
      </c>
    </row>
    <row r="142" spans="2:65" s="11" customFormat="1">
      <c r="B142" s="127"/>
      <c r="D142" s="128" t="s">
        <v>173</v>
      </c>
      <c r="E142" s="129" t="s">
        <v>1</v>
      </c>
      <c r="F142" s="130" t="s">
        <v>184</v>
      </c>
      <c r="H142" s="131">
        <v>186</v>
      </c>
      <c r="I142" s="132"/>
      <c r="L142" s="127"/>
      <c r="M142" s="133"/>
      <c r="T142" s="134"/>
      <c r="AT142" s="129" t="s">
        <v>173</v>
      </c>
      <c r="AU142" s="129" t="s">
        <v>83</v>
      </c>
      <c r="AV142" s="11" t="s">
        <v>85</v>
      </c>
      <c r="AW142" s="11" t="s">
        <v>34</v>
      </c>
      <c r="AX142" s="11" t="s">
        <v>83</v>
      </c>
      <c r="AY142" s="129" t="s">
        <v>109</v>
      </c>
    </row>
    <row r="143" spans="2:65" s="1" customFormat="1" ht="55.5" customHeight="1">
      <c r="B143" s="28"/>
      <c r="C143" s="114" t="s">
        <v>185</v>
      </c>
      <c r="D143" s="114" t="s">
        <v>110</v>
      </c>
      <c r="E143" s="115" t="s">
        <v>186</v>
      </c>
      <c r="F143" s="116" t="s">
        <v>187</v>
      </c>
      <c r="G143" s="117" t="s">
        <v>112</v>
      </c>
      <c r="H143" s="118">
        <v>20</v>
      </c>
      <c r="I143" s="119"/>
      <c r="J143" s="120">
        <f>ROUND(I143*H143,2)</f>
        <v>0</v>
      </c>
      <c r="K143" s="116" t="s">
        <v>254</v>
      </c>
      <c r="L143" s="28"/>
      <c r="M143" s="121" t="s">
        <v>1</v>
      </c>
      <c r="N143" s="122" t="s">
        <v>43</v>
      </c>
      <c r="P143" s="123">
        <f>O143*H143</f>
        <v>0</v>
      </c>
      <c r="Q143" s="123">
        <v>0</v>
      </c>
      <c r="R143" s="123">
        <f>Q143*H143</f>
        <v>0</v>
      </c>
      <c r="S143" s="123">
        <v>0</v>
      </c>
      <c r="T143" s="124">
        <f>S143*H143</f>
        <v>0</v>
      </c>
      <c r="AR143" s="125" t="s">
        <v>113</v>
      </c>
      <c r="AT143" s="125" t="s">
        <v>110</v>
      </c>
      <c r="AU143" s="125" t="s">
        <v>83</v>
      </c>
      <c r="AY143" s="13" t="s">
        <v>109</v>
      </c>
      <c r="BE143" s="126">
        <f>IF(N143="základní",J143,0)</f>
        <v>0</v>
      </c>
      <c r="BF143" s="126">
        <f>IF(N143="snížená",J143,0)</f>
        <v>0</v>
      </c>
      <c r="BG143" s="126">
        <f>IF(N143="zákl. přenesená",J143,0)</f>
        <v>0</v>
      </c>
      <c r="BH143" s="126">
        <f>IF(N143="sníž. přenesená",J143,0)</f>
        <v>0</v>
      </c>
      <c r="BI143" s="126">
        <f>IF(N143="nulová",J143,0)</f>
        <v>0</v>
      </c>
      <c r="BJ143" s="13" t="s">
        <v>83</v>
      </c>
      <c r="BK143" s="126">
        <f>ROUND(I143*H143,2)</f>
        <v>0</v>
      </c>
      <c r="BL143" s="13" t="s">
        <v>113</v>
      </c>
      <c r="BM143" s="125" t="s">
        <v>188</v>
      </c>
    </row>
    <row r="144" spans="2:65" s="11" customFormat="1">
      <c r="B144" s="127"/>
      <c r="D144" s="128" t="s">
        <v>173</v>
      </c>
      <c r="E144" s="129" t="s">
        <v>1</v>
      </c>
      <c r="F144" s="130" t="s">
        <v>189</v>
      </c>
      <c r="H144" s="131">
        <v>20</v>
      </c>
      <c r="I144" s="132"/>
      <c r="L144" s="127"/>
      <c r="M144" s="133"/>
      <c r="T144" s="134"/>
      <c r="AT144" s="129" t="s">
        <v>173</v>
      </c>
      <c r="AU144" s="129" t="s">
        <v>83</v>
      </c>
      <c r="AV144" s="11" t="s">
        <v>85</v>
      </c>
      <c r="AW144" s="11" t="s">
        <v>34</v>
      </c>
      <c r="AX144" s="11" t="s">
        <v>83</v>
      </c>
      <c r="AY144" s="129" t="s">
        <v>109</v>
      </c>
    </row>
    <row r="145" spans="2:65" s="1" customFormat="1" ht="55.5" customHeight="1">
      <c r="B145" s="28"/>
      <c r="C145" s="114" t="s">
        <v>190</v>
      </c>
      <c r="D145" s="114" t="s">
        <v>110</v>
      </c>
      <c r="E145" s="115" t="s">
        <v>191</v>
      </c>
      <c r="F145" s="116" t="s">
        <v>192</v>
      </c>
      <c r="G145" s="117" t="s">
        <v>112</v>
      </c>
      <c r="H145" s="118">
        <v>326</v>
      </c>
      <c r="I145" s="119"/>
      <c r="J145" s="120">
        <f>ROUND(I145*H145,2)</f>
        <v>0</v>
      </c>
      <c r="K145" s="116" t="s">
        <v>254</v>
      </c>
      <c r="L145" s="28"/>
      <c r="M145" s="121" t="s">
        <v>1</v>
      </c>
      <c r="N145" s="122" t="s">
        <v>43</v>
      </c>
      <c r="P145" s="123">
        <f>O145*H145</f>
        <v>0</v>
      </c>
      <c r="Q145" s="123">
        <v>0</v>
      </c>
      <c r="R145" s="123">
        <f>Q145*H145</f>
        <v>0</v>
      </c>
      <c r="S145" s="123">
        <v>0</v>
      </c>
      <c r="T145" s="124">
        <f>S145*H145</f>
        <v>0</v>
      </c>
      <c r="AR145" s="125" t="s">
        <v>113</v>
      </c>
      <c r="AT145" s="125" t="s">
        <v>110</v>
      </c>
      <c r="AU145" s="125" t="s">
        <v>83</v>
      </c>
      <c r="AY145" s="13" t="s">
        <v>109</v>
      </c>
      <c r="BE145" s="126">
        <f>IF(N145="základní",J145,0)</f>
        <v>0</v>
      </c>
      <c r="BF145" s="126">
        <f>IF(N145="snížená",J145,0)</f>
        <v>0</v>
      </c>
      <c r="BG145" s="126">
        <f>IF(N145="zákl. přenesená",J145,0)</f>
        <v>0</v>
      </c>
      <c r="BH145" s="126">
        <f>IF(N145="sníž. přenesená",J145,0)</f>
        <v>0</v>
      </c>
      <c r="BI145" s="126">
        <f>IF(N145="nulová",J145,0)</f>
        <v>0</v>
      </c>
      <c r="BJ145" s="13" t="s">
        <v>83</v>
      </c>
      <c r="BK145" s="126">
        <f>ROUND(I145*H145,2)</f>
        <v>0</v>
      </c>
      <c r="BL145" s="13" t="s">
        <v>113</v>
      </c>
      <c r="BM145" s="125" t="s">
        <v>193</v>
      </c>
    </row>
    <row r="146" spans="2:65" s="11" customFormat="1">
      <c r="B146" s="127"/>
      <c r="D146" s="128" t="s">
        <v>173</v>
      </c>
      <c r="E146" s="129" t="s">
        <v>1</v>
      </c>
      <c r="F146" s="130" t="s">
        <v>194</v>
      </c>
      <c r="H146" s="131">
        <v>326</v>
      </c>
      <c r="I146" s="132"/>
      <c r="L146" s="127"/>
      <c r="M146" s="133"/>
      <c r="T146" s="134"/>
      <c r="AT146" s="129" t="s">
        <v>173</v>
      </c>
      <c r="AU146" s="129" t="s">
        <v>83</v>
      </c>
      <c r="AV146" s="11" t="s">
        <v>85</v>
      </c>
      <c r="AW146" s="11" t="s">
        <v>34</v>
      </c>
      <c r="AX146" s="11" t="s">
        <v>83</v>
      </c>
      <c r="AY146" s="129" t="s">
        <v>109</v>
      </c>
    </row>
    <row r="147" spans="2:65" s="1" customFormat="1" ht="55.5" customHeight="1">
      <c r="B147" s="28"/>
      <c r="C147" s="114" t="s">
        <v>195</v>
      </c>
      <c r="D147" s="114" t="s">
        <v>110</v>
      </c>
      <c r="E147" s="115" t="s">
        <v>196</v>
      </c>
      <c r="F147" s="116" t="s">
        <v>197</v>
      </c>
      <c r="G147" s="117" t="s">
        <v>112</v>
      </c>
      <c r="H147" s="118">
        <v>26</v>
      </c>
      <c r="I147" s="119"/>
      <c r="J147" s="120">
        <f>ROUND(I147*H147,2)</f>
        <v>0</v>
      </c>
      <c r="K147" s="116" t="s">
        <v>254</v>
      </c>
      <c r="L147" s="28"/>
      <c r="M147" s="121" t="s">
        <v>1</v>
      </c>
      <c r="N147" s="122" t="s">
        <v>43</v>
      </c>
      <c r="P147" s="123">
        <f>O147*H147</f>
        <v>0</v>
      </c>
      <c r="Q147" s="123">
        <v>0</v>
      </c>
      <c r="R147" s="123">
        <f>Q147*H147</f>
        <v>0</v>
      </c>
      <c r="S147" s="123">
        <v>0</v>
      </c>
      <c r="T147" s="124">
        <f>S147*H147</f>
        <v>0</v>
      </c>
      <c r="AR147" s="125" t="s">
        <v>113</v>
      </c>
      <c r="AT147" s="125" t="s">
        <v>110</v>
      </c>
      <c r="AU147" s="125" t="s">
        <v>83</v>
      </c>
      <c r="AY147" s="13" t="s">
        <v>109</v>
      </c>
      <c r="BE147" s="126">
        <f>IF(N147="základní",J147,0)</f>
        <v>0</v>
      </c>
      <c r="BF147" s="126">
        <f>IF(N147="snížená",J147,0)</f>
        <v>0</v>
      </c>
      <c r="BG147" s="126">
        <f>IF(N147="zákl. přenesená",J147,0)</f>
        <v>0</v>
      </c>
      <c r="BH147" s="126">
        <f>IF(N147="sníž. přenesená",J147,0)</f>
        <v>0</v>
      </c>
      <c r="BI147" s="126">
        <f>IF(N147="nulová",J147,0)</f>
        <v>0</v>
      </c>
      <c r="BJ147" s="13" t="s">
        <v>83</v>
      </c>
      <c r="BK147" s="126">
        <f>ROUND(I147*H147,2)</f>
        <v>0</v>
      </c>
      <c r="BL147" s="13" t="s">
        <v>113</v>
      </c>
      <c r="BM147" s="125" t="s">
        <v>198</v>
      </c>
    </row>
    <row r="148" spans="2:65" s="11" customFormat="1">
      <c r="B148" s="127"/>
      <c r="D148" s="128" t="s">
        <v>173</v>
      </c>
      <c r="E148" s="129" t="s">
        <v>1</v>
      </c>
      <c r="F148" s="130" t="s">
        <v>199</v>
      </c>
      <c r="H148" s="131">
        <v>26</v>
      </c>
      <c r="I148" s="132"/>
      <c r="L148" s="127"/>
      <c r="M148" s="133"/>
      <c r="T148" s="134"/>
      <c r="AT148" s="129" t="s">
        <v>173</v>
      </c>
      <c r="AU148" s="129" t="s">
        <v>83</v>
      </c>
      <c r="AV148" s="11" t="s">
        <v>85</v>
      </c>
      <c r="AW148" s="11" t="s">
        <v>34</v>
      </c>
      <c r="AX148" s="11" t="s">
        <v>83</v>
      </c>
      <c r="AY148" s="129" t="s">
        <v>109</v>
      </c>
    </row>
    <row r="149" spans="2:65" s="10" customFormat="1" ht="25.9" customHeight="1">
      <c r="B149" s="107"/>
      <c r="D149" s="138" t="s">
        <v>77</v>
      </c>
      <c r="E149" s="138" t="s">
        <v>200</v>
      </c>
      <c r="F149" s="138" t="s">
        <v>201</v>
      </c>
      <c r="G149" s="139"/>
      <c r="H149" s="139"/>
      <c r="I149" s="140"/>
      <c r="J149" s="141">
        <f>BK149</f>
        <v>0</v>
      </c>
      <c r="L149" s="107"/>
      <c r="M149" s="109"/>
      <c r="P149" s="110">
        <f>SUM(P150:P153)</f>
        <v>0</v>
      </c>
      <c r="R149" s="110">
        <f>SUM(R150:R153)</f>
        <v>0</v>
      </c>
      <c r="T149" s="111">
        <f>SUM(T150:T153)</f>
        <v>0</v>
      </c>
      <c r="AR149" s="108" t="s">
        <v>108</v>
      </c>
      <c r="AT149" s="112" t="s">
        <v>77</v>
      </c>
      <c r="AU149" s="112" t="s">
        <v>78</v>
      </c>
      <c r="AY149" s="108" t="s">
        <v>109</v>
      </c>
      <c r="BK149" s="113">
        <f>SUM(BK150:BK153)</f>
        <v>0</v>
      </c>
    </row>
    <row r="150" spans="2:65" s="1" customFormat="1" ht="66.75" customHeight="1">
      <c r="B150" s="28"/>
      <c r="C150" s="114" t="s">
        <v>7</v>
      </c>
      <c r="D150" s="114" t="s">
        <v>110</v>
      </c>
      <c r="E150" s="115" t="s">
        <v>202</v>
      </c>
      <c r="F150" s="116" t="s">
        <v>203</v>
      </c>
      <c r="G150" s="117" t="s">
        <v>112</v>
      </c>
      <c r="H150" s="118">
        <v>10</v>
      </c>
      <c r="I150" s="119"/>
      <c r="J150" s="120">
        <f>ROUND(I150*H150,2)</f>
        <v>0</v>
      </c>
      <c r="K150" s="116" t="s">
        <v>254</v>
      </c>
      <c r="L150" s="28"/>
      <c r="M150" s="121" t="s">
        <v>1</v>
      </c>
      <c r="N150" s="122" t="s">
        <v>43</v>
      </c>
      <c r="P150" s="123">
        <f>O150*H150</f>
        <v>0</v>
      </c>
      <c r="Q150" s="123">
        <v>0</v>
      </c>
      <c r="R150" s="123">
        <f>Q150*H150</f>
        <v>0</v>
      </c>
      <c r="S150" s="123">
        <v>0</v>
      </c>
      <c r="T150" s="124">
        <f>S150*H150</f>
        <v>0</v>
      </c>
      <c r="AR150" s="125" t="s">
        <v>113</v>
      </c>
      <c r="AT150" s="125" t="s">
        <v>110</v>
      </c>
      <c r="AU150" s="125" t="s">
        <v>83</v>
      </c>
      <c r="AY150" s="13" t="s">
        <v>109</v>
      </c>
      <c r="BE150" s="126">
        <f>IF(N150="základní",J150,0)</f>
        <v>0</v>
      </c>
      <c r="BF150" s="126">
        <f>IF(N150="snížená",J150,0)</f>
        <v>0</v>
      </c>
      <c r="BG150" s="126">
        <f>IF(N150="zákl. přenesená",J150,0)</f>
        <v>0</v>
      </c>
      <c r="BH150" s="126">
        <f>IF(N150="sníž. přenesená",J150,0)</f>
        <v>0</v>
      </c>
      <c r="BI150" s="126">
        <f>IF(N150="nulová",J150,0)</f>
        <v>0</v>
      </c>
      <c r="BJ150" s="13" t="s">
        <v>83</v>
      </c>
      <c r="BK150" s="126">
        <f>ROUND(I150*H150,2)</f>
        <v>0</v>
      </c>
      <c r="BL150" s="13" t="s">
        <v>113</v>
      </c>
      <c r="BM150" s="125" t="s">
        <v>204</v>
      </c>
    </row>
    <row r="151" spans="2:65" s="11" customFormat="1">
      <c r="B151" s="127"/>
      <c r="D151" s="128" t="s">
        <v>173</v>
      </c>
      <c r="E151" s="129" t="s">
        <v>1</v>
      </c>
      <c r="F151" s="130" t="s">
        <v>205</v>
      </c>
      <c r="H151" s="131">
        <v>10</v>
      </c>
      <c r="I151" s="132"/>
      <c r="L151" s="127"/>
      <c r="M151" s="133"/>
      <c r="T151" s="134"/>
      <c r="AT151" s="129" t="s">
        <v>173</v>
      </c>
      <c r="AU151" s="129" t="s">
        <v>83</v>
      </c>
      <c r="AV151" s="11" t="s">
        <v>85</v>
      </c>
      <c r="AW151" s="11" t="s">
        <v>34</v>
      </c>
      <c r="AX151" s="11" t="s">
        <v>83</v>
      </c>
      <c r="AY151" s="129" t="s">
        <v>109</v>
      </c>
    </row>
    <row r="152" spans="2:65" s="1" customFormat="1" ht="66.75" customHeight="1">
      <c r="B152" s="28"/>
      <c r="C152" s="114" t="s">
        <v>206</v>
      </c>
      <c r="D152" s="114" t="s">
        <v>110</v>
      </c>
      <c r="E152" s="115" t="s">
        <v>207</v>
      </c>
      <c r="F152" s="116" t="s">
        <v>257</v>
      </c>
      <c r="G152" s="117" t="s">
        <v>117</v>
      </c>
      <c r="H152" s="118">
        <v>1500</v>
      </c>
      <c r="I152" s="119"/>
      <c r="J152" s="120">
        <f>ROUND(I152*H152,2)</f>
        <v>0</v>
      </c>
      <c r="K152" s="116" t="s">
        <v>254</v>
      </c>
      <c r="L152" s="28"/>
      <c r="M152" s="121" t="s">
        <v>1</v>
      </c>
      <c r="N152" s="122" t="s">
        <v>43</v>
      </c>
      <c r="P152" s="123">
        <f>O152*H152</f>
        <v>0</v>
      </c>
      <c r="Q152" s="123">
        <v>0</v>
      </c>
      <c r="R152" s="123">
        <f>Q152*H152</f>
        <v>0</v>
      </c>
      <c r="S152" s="123">
        <v>0</v>
      </c>
      <c r="T152" s="124">
        <f>S152*H152</f>
        <v>0</v>
      </c>
      <c r="AR152" s="125" t="s">
        <v>113</v>
      </c>
      <c r="AT152" s="125" t="s">
        <v>110</v>
      </c>
      <c r="AU152" s="125" t="s">
        <v>83</v>
      </c>
      <c r="AY152" s="13" t="s">
        <v>109</v>
      </c>
      <c r="BE152" s="126">
        <f>IF(N152="základní",J152,0)</f>
        <v>0</v>
      </c>
      <c r="BF152" s="126">
        <f>IF(N152="snížená",J152,0)</f>
        <v>0</v>
      </c>
      <c r="BG152" s="126">
        <f>IF(N152="zákl. přenesená",J152,0)</f>
        <v>0</v>
      </c>
      <c r="BH152" s="126">
        <f>IF(N152="sníž. přenesená",J152,0)</f>
        <v>0</v>
      </c>
      <c r="BI152" s="126">
        <f>IF(N152="nulová",J152,0)</f>
        <v>0</v>
      </c>
      <c r="BJ152" s="13" t="s">
        <v>83</v>
      </c>
      <c r="BK152" s="126">
        <f>ROUND(I152*H152,2)</f>
        <v>0</v>
      </c>
      <c r="BL152" s="13" t="s">
        <v>113</v>
      </c>
      <c r="BM152" s="125" t="s">
        <v>208</v>
      </c>
    </row>
    <row r="153" spans="2:65" s="11" customFormat="1">
      <c r="B153" s="127"/>
      <c r="D153" s="128"/>
      <c r="E153" s="129" t="s">
        <v>1</v>
      </c>
      <c r="F153" s="130"/>
      <c r="H153" s="131"/>
      <c r="I153" s="132"/>
      <c r="L153" s="127"/>
      <c r="M153" s="133"/>
      <c r="T153" s="134"/>
      <c r="AT153" s="129" t="s">
        <v>173</v>
      </c>
      <c r="AU153" s="129" t="s">
        <v>83</v>
      </c>
      <c r="AV153" s="11" t="s">
        <v>85</v>
      </c>
      <c r="AW153" s="11" t="s">
        <v>34</v>
      </c>
      <c r="AX153" s="11" t="s">
        <v>83</v>
      </c>
      <c r="AY153" s="129" t="s">
        <v>109</v>
      </c>
    </row>
    <row r="154" spans="2:65" s="10" customFormat="1" ht="25.9" customHeight="1">
      <c r="B154" s="107"/>
      <c r="D154" s="138" t="s">
        <v>77</v>
      </c>
      <c r="E154" s="138" t="s">
        <v>210</v>
      </c>
      <c r="F154" s="138" t="s">
        <v>211</v>
      </c>
      <c r="G154" s="139"/>
      <c r="H154" s="139"/>
      <c r="I154" s="140"/>
      <c r="J154" s="141">
        <f>BK154</f>
        <v>0</v>
      </c>
      <c r="L154" s="107"/>
      <c r="M154" s="109"/>
      <c r="P154" s="110">
        <f>SUM(P155:P172)</f>
        <v>0</v>
      </c>
      <c r="R154" s="110">
        <f>SUM(R155:R172)</f>
        <v>0</v>
      </c>
      <c r="T154" s="111">
        <f>SUM(T155:T172)</f>
        <v>0</v>
      </c>
      <c r="AR154" s="108" t="s">
        <v>108</v>
      </c>
      <c r="AT154" s="112" t="s">
        <v>77</v>
      </c>
      <c r="AU154" s="112" t="s">
        <v>78</v>
      </c>
      <c r="AY154" s="108" t="s">
        <v>109</v>
      </c>
      <c r="BK154" s="113">
        <f>SUM(BK155:BK172)</f>
        <v>0</v>
      </c>
    </row>
    <row r="155" spans="2:65" s="1" customFormat="1" ht="55.5" customHeight="1">
      <c r="B155" s="28"/>
      <c r="C155" s="114" t="s">
        <v>212</v>
      </c>
      <c r="D155" s="114" t="s">
        <v>110</v>
      </c>
      <c r="E155" s="115" t="s">
        <v>213</v>
      </c>
      <c r="F155" s="116" t="s">
        <v>214</v>
      </c>
      <c r="G155" s="117" t="s">
        <v>112</v>
      </c>
      <c r="H155" s="118">
        <v>4</v>
      </c>
      <c r="I155" s="119"/>
      <c r="J155" s="120">
        <f>ROUND(I155*H155,2)</f>
        <v>0</v>
      </c>
      <c r="K155" s="116" t="s">
        <v>254</v>
      </c>
      <c r="L155" s="28"/>
      <c r="M155" s="121" t="s">
        <v>1</v>
      </c>
      <c r="N155" s="122" t="s">
        <v>43</v>
      </c>
      <c r="P155" s="123">
        <f>O155*H155</f>
        <v>0</v>
      </c>
      <c r="Q155" s="123">
        <v>0</v>
      </c>
      <c r="R155" s="123">
        <f>Q155*H155</f>
        <v>0</v>
      </c>
      <c r="S155" s="123">
        <v>0</v>
      </c>
      <c r="T155" s="124">
        <f>S155*H155</f>
        <v>0</v>
      </c>
      <c r="AR155" s="125" t="s">
        <v>113</v>
      </c>
      <c r="AT155" s="125" t="s">
        <v>110</v>
      </c>
      <c r="AU155" s="125" t="s">
        <v>83</v>
      </c>
      <c r="AY155" s="13" t="s">
        <v>109</v>
      </c>
      <c r="BE155" s="126">
        <f>IF(N155="základní",J155,0)</f>
        <v>0</v>
      </c>
      <c r="BF155" s="126">
        <f>IF(N155="snížená",J155,0)</f>
        <v>0</v>
      </c>
      <c r="BG155" s="126">
        <f>IF(N155="zákl. přenesená",J155,0)</f>
        <v>0</v>
      </c>
      <c r="BH155" s="126">
        <f>IF(N155="sníž. přenesená",J155,0)</f>
        <v>0</v>
      </c>
      <c r="BI155" s="126">
        <f>IF(N155="nulová",J155,0)</f>
        <v>0</v>
      </c>
      <c r="BJ155" s="13" t="s">
        <v>83</v>
      </c>
      <c r="BK155" s="126">
        <f>ROUND(I155*H155,2)</f>
        <v>0</v>
      </c>
      <c r="BL155" s="13" t="s">
        <v>113</v>
      </c>
      <c r="BM155" s="125" t="s">
        <v>215</v>
      </c>
    </row>
    <row r="156" spans="2:65" s="11" customFormat="1">
      <c r="B156" s="127"/>
      <c r="D156" s="128" t="s">
        <v>173</v>
      </c>
      <c r="E156" s="129" t="s">
        <v>1</v>
      </c>
      <c r="F156" s="130" t="s">
        <v>209</v>
      </c>
      <c r="H156" s="131">
        <v>4</v>
      </c>
      <c r="I156" s="132"/>
      <c r="L156" s="127"/>
      <c r="M156" s="133"/>
      <c r="T156" s="134"/>
      <c r="AT156" s="129" t="s">
        <v>173</v>
      </c>
      <c r="AU156" s="129" t="s">
        <v>83</v>
      </c>
      <c r="AV156" s="11" t="s">
        <v>85</v>
      </c>
      <c r="AW156" s="11" t="s">
        <v>34</v>
      </c>
      <c r="AX156" s="11" t="s">
        <v>83</v>
      </c>
      <c r="AY156" s="129" t="s">
        <v>109</v>
      </c>
    </row>
    <row r="157" spans="2:65" s="1" customFormat="1" ht="55.5" customHeight="1">
      <c r="B157" s="28"/>
      <c r="C157" s="114" t="s">
        <v>216</v>
      </c>
      <c r="D157" s="114" t="s">
        <v>110</v>
      </c>
      <c r="E157" s="115" t="s">
        <v>217</v>
      </c>
      <c r="F157" s="116" t="s">
        <v>218</v>
      </c>
      <c r="G157" s="117" t="s">
        <v>112</v>
      </c>
      <c r="H157" s="118">
        <v>60</v>
      </c>
      <c r="I157" s="119"/>
      <c r="J157" s="120">
        <f>ROUND(I157*H157,2)</f>
        <v>0</v>
      </c>
      <c r="K157" s="116" t="s">
        <v>254</v>
      </c>
      <c r="L157" s="28"/>
      <c r="M157" s="121" t="s">
        <v>1</v>
      </c>
      <c r="N157" s="122" t="s">
        <v>43</v>
      </c>
      <c r="P157" s="123">
        <f>O157*H157</f>
        <v>0</v>
      </c>
      <c r="Q157" s="123">
        <v>0</v>
      </c>
      <c r="R157" s="123">
        <f>Q157*H157</f>
        <v>0</v>
      </c>
      <c r="S157" s="123">
        <v>0</v>
      </c>
      <c r="T157" s="124">
        <f>S157*H157</f>
        <v>0</v>
      </c>
      <c r="AR157" s="125" t="s">
        <v>113</v>
      </c>
      <c r="AT157" s="125" t="s">
        <v>110</v>
      </c>
      <c r="AU157" s="125" t="s">
        <v>83</v>
      </c>
      <c r="AY157" s="13" t="s">
        <v>109</v>
      </c>
      <c r="BE157" s="126">
        <f>IF(N157="základní",J157,0)</f>
        <v>0</v>
      </c>
      <c r="BF157" s="126">
        <f>IF(N157="snížená",J157,0)</f>
        <v>0</v>
      </c>
      <c r="BG157" s="126">
        <f>IF(N157="zákl. přenesená",J157,0)</f>
        <v>0</v>
      </c>
      <c r="BH157" s="126">
        <f>IF(N157="sníž. přenesená",J157,0)</f>
        <v>0</v>
      </c>
      <c r="BI157" s="126">
        <f>IF(N157="nulová",J157,0)</f>
        <v>0</v>
      </c>
      <c r="BJ157" s="13" t="s">
        <v>83</v>
      </c>
      <c r="BK157" s="126">
        <f>ROUND(I157*H157,2)</f>
        <v>0</v>
      </c>
      <c r="BL157" s="13" t="s">
        <v>113</v>
      </c>
      <c r="BM157" s="125" t="s">
        <v>219</v>
      </c>
    </row>
    <row r="158" spans="2:65" s="11" customFormat="1">
      <c r="B158" s="127"/>
      <c r="D158" s="128" t="s">
        <v>173</v>
      </c>
      <c r="E158" s="129" t="s">
        <v>1</v>
      </c>
      <c r="F158" s="130" t="s">
        <v>220</v>
      </c>
      <c r="H158" s="131">
        <v>60</v>
      </c>
      <c r="I158" s="132"/>
      <c r="L158" s="127"/>
      <c r="M158" s="133"/>
      <c r="T158" s="134"/>
      <c r="AT158" s="129" t="s">
        <v>173</v>
      </c>
      <c r="AU158" s="129" t="s">
        <v>83</v>
      </c>
      <c r="AV158" s="11" t="s">
        <v>85</v>
      </c>
      <c r="AW158" s="11" t="s">
        <v>34</v>
      </c>
      <c r="AX158" s="11" t="s">
        <v>83</v>
      </c>
      <c r="AY158" s="129" t="s">
        <v>109</v>
      </c>
    </row>
    <row r="159" spans="2:65" s="1" customFormat="1" ht="62.65" customHeight="1">
      <c r="B159" s="28"/>
      <c r="C159" s="114" t="s">
        <v>221</v>
      </c>
      <c r="D159" s="114" t="s">
        <v>110</v>
      </c>
      <c r="E159" s="115" t="s">
        <v>222</v>
      </c>
      <c r="F159" s="116" t="s">
        <v>223</v>
      </c>
      <c r="G159" s="117" t="s">
        <v>112</v>
      </c>
      <c r="H159" s="118">
        <v>60</v>
      </c>
      <c r="I159" s="119"/>
      <c r="J159" s="120">
        <f>ROUND(I159*H159,2)</f>
        <v>0</v>
      </c>
      <c r="K159" s="116" t="s">
        <v>254</v>
      </c>
      <c r="L159" s="28"/>
      <c r="M159" s="121" t="s">
        <v>1</v>
      </c>
      <c r="N159" s="122" t="s">
        <v>43</v>
      </c>
      <c r="P159" s="123">
        <f>O159*H159</f>
        <v>0</v>
      </c>
      <c r="Q159" s="123">
        <v>0</v>
      </c>
      <c r="R159" s="123">
        <f>Q159*H159</f>
        <v>0</v>
      </c>
      <c r="S159" s="123">
        <v>0</v>
      </c>
      <c r="T159" s="124">
        <f>S159*H159</f>
        <v>0</v>
      </c>
      <c r="AR159" s="125" t="s">
        <v>113</v>
      </c>
      <c r="AT159" s="125" t="s">
        <v>110</v>
      </c>
      <c r="AU159" s="125" t="s">
        <v>83</v>
      </c>
      <c r="AY159" s="13" t="s">
        <v>109</v>
      </c>
      <c r="BE159" s="126">
        <f>IF(N159="základní",J159,0)</f>
        <v>0</v>
      </c>
      <c r="BF159" s="126">
        <f>IF(N159="snížená",J159,0)</f>
        <v>0</v>
      </c>
      <c r="BG159" s="126">
        <f>IF(N159="zákl. přenesená",J159,0)</f>
        <v>0</v>
      </c>
      <c r="BH159" s="126">
        <f>IF(N159="sníž. přenesená",J159,0)</f>
        <v>0</v>
      </c>
      <c r="BI159" s="126">
        <f>IF(N159="nulová",J159,0)</f>
        <v>0</v>
      </c>
      <c r="BJ159" s="13" t="s">
        <v>83</v>
      </c>
      <c r="BK159" s="126">
        <f>ROUND(I159*H159,2)</f>
        <v>0</v>
      </c>
      <c r="BL159" s="13" t="s">
        <v>113</v>
      </c>
      <c r="BM159" s="125" t="s">
        <v>224</v>
      </c>
    </row>
    <row r="160" spans="2:65" s="11" customFormat="1">
      <c r="B160" s="127"/>
      <c r="D160" s="128" t="s">
        <v>173</v>
      </c>
      <c r="E160" s="129" t="s">
        <v>1</v>
      </c>
      <c r="F160" s="130" t="s">
        <v>220</v>
      </c>
      <c r="H160" s="131">
        <v>60</v>
      </c>
      <c r="I160" s="132"/>
      <c r="L160" s="127"/>
      <c r="M160" s="133"/>
      <c r="T160" s="134"/>
      <c r="AT160" s="129" t="s">
        <v>173</v>
      </c>
      <c r="AU160" s="129" t="s">
        <v>83</v>
      </c>
      <c r="AV160" s="11" t="s">
        <v>85</v>
      </c>
      <c r="AW160" s="11" t="s">
        <v>34</v>
      </c>
      <c r="AX160" s="11" t="s">
        <v>83</v>
      </c>
      <c r="AY160" s="129" t="s">
        <v>109</v>
      </c>
    </row>
    <row r="161" spans="2:65" s="1" customFormat="1" ht="49.15" customHeight="1">
      <c r="B161" s="28"/>
      <c r="C161" s="114" t="s">
        <v>225</v>
      </c>
      <c r="D161" s="114" t="s">
        <v>110</v>
      </c>
      <c r="E161" s="115" t="s">
        <v>226</v>
      </c>
      <c r="F161" s="116" t="s">
        <v>227</v>
      </c>
      <c r="G161" s="117" t="s">
        <v>112</v>
      </c>
      <c r="H161" s="118">
        <v>4</v>
      </c>
      <c r="I161" s="119"/>
      <c r="J161" s="120">
        <f>ROUND(I161*H161,2)</f>
        <v>0</v>
      </c>
      <c r="K161" s="116" t="s">
        <v>254</v>
      </c>
      <c r="L161" s="28"/>
      <c r="M161" s="121" t="s">
        <v>1</v>
      </c>
      <c r="N161" s="122" t="s">
        <v>43</v>
      </c>
      <c r="P161" s="123">
        <f>O161*H161</f>
        <v>0</v>
      </c>
      <c r="Q161" s="123">
        <v>0</v>
      </c>
      <c r="R161" s="123">
        <f>Q161*H161</f>
        <v>0</v>
      </c>
      <c r="S161" s="123">
        <v>0</v>
      </c>
      <c r="T161" s="124">
        <f>S161*H161</f>
        <v>0</v>
      </c>
      <c r="AR161" s="125" t="s">
        <v>113</v>
      </c>
      <c r="AT161" s="125" t="s">
        <v>110</v>
      </c>
      <c r="AU161" s="125" t="s">
        <v>83</v>
      </c>
      <c r="AY161" s="13" t="s">
        <v>109</v>
      </c>
      <c r="BE161" s="126">
        <f>IF(N161="základní",J161,0)</f>
        <v>0</v>
      </c>
      <c r="BF161" s="126">
        <f>IF(N161="snížená",J161,0)</f>
        <v>0</v>
      </c>
      <c r="BG161" s="126">
        <f>IF(N161="zákl. přenesená",J161,0)</f>
        <v>0</v>
      </c>
      <c r="BH161" s="126">
        <f>IF(N161="sníž. přenesená",J161,0)</f>
        <v>0</v>
      </c>
      <c r="BI161" s="126">
        <f>IF(N161="nulová",J161,0)</f>
        <v>0</v>
      </c>
      <c r="BJ161" s="13" t="s">
        <v>83</v>
      </c>
      <c r="BK161" s="126">
        <f>ROUND(I161*H161,2)</f>
        <v>0</v>
      </c>
      <c r="BL161" s="13" t="s">
        <v>113</v>
      </c>
      <c r="BM161" s="125" t="s">
        <v>228</v>
      </c>
    </row>
    <row r="162" spans="2:65" s="11" customFormat="1">
      <c r="B162" s="127"/>
      <c r="D162" s="128" t="s">
        <v>173</v>
      </c>
      <c r="E162" s="129" t="s">
        <v>1</v>
      </c>
      <c r="F162" s="130" t="s">
        <v>209</v>
      </c>
      <c r="H162" s="131">
        <v>4</v>
      </c>
      <c r="I162" s="132"/>
      <c r="L162" s="127"/>
      <c r="M162" s="133"/>
      <c r="T162" s="134"/>
      <c r="AT162" s="129" t="s">
        <v>173</v>
      </c>
      <c r="AU162" s="129" t="s">
        <v>83</v>
      </c>
      <c r="AV162" s="11" t="s">
        <v>85</v>
      </c>
      <c r="AW162" s="11" t="s">
        <v>34</v>
      </c>
      <c r="AX162" s="11" t="s">
        <v>83</v>
      </c>
      <c r="AY162" s="129" t="s">
        <v>109</v>
      </c>
    </row>
    <row r="163" spans="2:65" s="1" customFormat="1" ht="49.15" customHeight="1">
      <c r="B163" s="28"/>
      <c r="C163" s="114" t="s">
        <v>229</v>
      </c>
      <c r="D163" s="114" t="s">
        <v>110</v>
      </c>
      <c r="E163" s="115" t="s">
        <v>230</v>
      </c>
      <c r="F163" s="116" t="s">
        <v>231</v>
      </c>
      <c r="G163" s="117" t="s">
        <v>112</v>
      </c>
      <c r="H163" s="118">
        <v>20</v>
      </c>
      <c r="I163" s="119"/>
      <c r="J163" s="120">
        <f>ROUND(I163*H163,2)</f>
        <v>0</v>
      </c>
      <c r="K163" s="116" t="s">
        <v>254</v>
      </c>
      <c r="L163" s="28"/>
      <c r="M163" s="121" t="s">
        <v>1</v>
      </c>
      <c r="N163" s="122" t="s">
        <v>43</v>
      </c>
      <c r="P163" s="123">
        <f>O163*H163</f>
        <v>0</v>
      </c>
      <c r="Q163" s="123">
        <v>0</v>
      </c>
      <c r="R163" s="123">
        <f>Q163*H163</f>
        <v>0</v>
      </c>
      <c r="S163" s="123">
        <v>0</v>
      </c>
      <c r="T163" s="124">
        <f>S163*H163</f>
        <v>0</v>
      </c>
      <c r="AR163" s="125" t="s">
        <v>113</v>
      </c>
      <c r="AT163" s="125" t="s">
        <v>110</v>
      </c>
      <c r="AU163" s="125" t="s">
        <v>83</v>
      </c>
      <c r="AY163" s="13" t="s">
        <v>109</v>
      </c>
      <c r="BE163" s="126">
        <f>IF(N163="základní",J163,0)</f>
        <v>0</v>
      </c>
      <c r="BF163" s="126">
        <f>IF(N163="snížená",J163,0)</f>
        <v>0</v>
      </c>
      <c r="BG163" s="126">
        <f>IF(N163="zákl. přenesená",J163,0)</f>
        <v>0</v>
      </c>
      <c r="BH163" s="126">
        <f>IF(N163="sníž. přenesená",J163,0)</f>
        <v>0</v>
      </c>
      <c r="BI163" s="126">
        <f>IF(N163="nulová",J163,0)</f>
        <v>0</v>
      </c>
      <c r="BJ163" s="13" t="s">
        <v>83</v>
      </c>
      <c r="BK163" s="126">
        <f>ROUND(I163*H163,2)</f>
        <v>0</v>
      </c>
      <c r="BL163" s="13" t="s">
        <v>113</v>
      </c>
      <c r="BM163" s="125" t="s">
        <v>232</v>
      </c>
    </row>
    <row r="164" spans="2:65" s="11" customFormat="1">
      <c r="B164" s="127"/>
      <c r="D164" s="128" t="s">
        <v>173</v>
      </c>
      <c r="E164" s="129" t="s">
        <v>1</v>
      </c>
      <c r="F164" s="130" t="s">
        <v>189</v>
      </c>
      <c r="H164" s="131">
        <v>20</v>
      </c>
      <c r="I164" s="132"/>
      <c r="L164" s="127"/>
      <c r="M164" s="133"/>
      <c r="T164" s="134"/>
      <c r="AT164" s="129" t="s">
        <v>173</v>
      </c>
      <c r="AU164" s="129" t="s">
        <v>83</v>
      </c>
      <c r="AV164" s="11" t="s">
        <v>85</v>
      </c>
      <c r="AW164" s="11" t="s">
        <v>34</v>
      </c>
      <c r="AX164" s="11" t="s">
        <v>83</v>
      </c>
      <c r="AY164" s="129" t="s">
        <v>109</v>
      </c>
    </row>
    <row r="165" spans="2:65" s="1" customFormat="1" ht="55.5" customHeight="1">
      <c r="B165" s="28"/>
      <c r="C165" s="114" t="s">
        <v>233</v>
      </c>
      <c r="D165" s="114" t="s">
        <v>110</v>
      </c>
      <c r="E165" s="115" t="s">
        <v>234</v>
      </c>
      <c r="F165" s="116" t="s">
        <v>235</v>
      </c>
      <c r="G165" s="117" t="s">
        <v>112</v>
      </c>
      <c r="H165" s="118">
        <v>20</v>
      </c>
      <c r="I165" s="119"/>
      <c r="J165" s="120">
        <f>ROUND(I165*H165,2)</f>
        <v>0</v>
      </c>
      <c r="K165" s="116" t="s">
        <v>254</v>
      </c>
      <c r="L165" s="28"/>
      <c r="M165" s="121" t="s">
        <v>1</v>
      </c>
      <c r="N165" s="122" t="s">
        <v>43</v>
      </c>
      <c r="P165" s="123">
        <f>O165*H165</f>
        <v>0</v>
      </c>
      <c r="Q165" s="123">
        <v>0</v>
      </c>
      <c r="R165" s="123">
        <f>Q165*H165</f>
        <v>0</v>
      </c>
      <c r="S165" s="123">
        <v>0</v>
      </c>
      <c r="T165" s="124">
        <f>S165*H165</f>
        <v>0</v>
      </c>
      <c r="AR165" s="125" t="s">
        <v>113</v>
      </c>
      <c r="AT165" s="125" t="s">
        <v>110</v>
      </c>
      <c r="AU165" s="125" t="s">
        <v>83</v>
      </c>
      <c r="AY165" s="13" t="s">
        <v>109</v>
      </c>
      <c r="BE165" s="126">
        <f>IF(N165="základní",J165,0)</f>
        <v>0</v>
      </c>
      <c r="BF165" s="126">
        <f>IF(N165="snížená",J165,0)</f>
        <v>0</v>
      </c>
      <c r="BG165" s="126">
        <f>IF(N165="zákl. přenesená",J165,0)</f>
        <v>0</v>
      </c>
      <c r="BH165" s="126">
        <f>IF(N165="sníž. přenesená",J165,0)</f>
        <v>0</v>
      </c>
      <c r="BI165" s="126">
        <f>IF(N165="nulová",J165,0)</f>
        <v>0</v>
      </c>
      <c r="BJ165" s="13" t="s">
        <v>83</v>
      </c>
      <c r="BK165" s="126">
        <f>ROUND(I165*H165,2)</f>
        <v>0</v>
      </c>
      <c r="BL165" s="13" t="s">
        <v>113</v>
      </c>
      <c r="BM165" s="125" t="s">
        <v>236</v>
      </c>
    </row>
    <row r="166" spans="2:65" s="11" customFormat="1">
      <c r="B166" s="127"/>
      <c r="D166" s="128" t="s">
        <v>173</v>
      </c>
      <c r="E166" s="129" t="s">
        <v>1</v>
      </c>
      <c r="F166" s="130" t="s">
        <v>189</v>
      </c>
      <c r="H166" s="131">
        <v>20</v>
      </c>
      <c r="I166" s="132"/>
      <c r="L166" s="127"/>
      <c r="M166" s="133"/>
      <c r="T166" s="134"/>
      <c r="AT166" s="129" t="s">
        <v>173</v>
      </c>
      <c r="AU166" s="129" t="s">
        <v>83</v>
      </c>
      <c r="AV166" s="11" t="s">
        <v>85</v>
      </c>
      <c r="AW166" s="11" t="s">
        <v>34</v>
      </c>
      <c r="AX166" s="11" t="s">
        <v>83</v>
      </c>
      <c r="AY166" s="129" t="s">
        <v>109</v>
      </c>
    </row>
    <row r="167" spans="2:65" s="1" customFormat="1" ht="55.5" customHeight="1">
      <c r="B167" s="28"/>
      <c r="C167" s="114" t="s">
        <v>237</v>
      </c>
      <c r="D167" s="114" t="s">
        <v>110</v>
      </c>
      <c r="E167" s="115" t="s">
        <v>238</v>
      </c>
      <c r="F167" s="116" t="s">
        <v>239</v>
      </c>
      <c r="G167" s="117" t="s">
        <v>112</v>
      </c>
      <c r="H167" s="118">
        <v>4</v>
      </c>
      <c r="I167" s="119"/>
      <c r="J167" s="120">
        <f>ROUND(I167*H167,2)</f>
        <v>0</v>
      </c>
      <c r="K167" s="116" t="s">
        <v>254</v>
      </c>
      <c r="L167" s="28"/>
      <c r="M167" s="121" t="s">
        <v>1</v>
      </c>
      <c r="N167" s="122" t="s">
        <v>43</v>
      </c>
      <c r="P167" s="123">
        <f>O167*H167</f>
        <v>0</v>
      </c>
      <c r="Q167" s="123">
        <v>0</v>
      </c>
      <c r="R167" s="123">
        <f>Q167*H167</f>
        <v>0</v>
      </c>
      <c r="S167" s="123">
        <v>0</v>
      </c>
      <c r="T167" s="124">
        <f>S167*H167</f>
        <v>0</v>
      </c>
      <c r="AR167" s="125" t="s">
        <v>113</v>
      </c>
      <c r="AT167" s="125" t="s">
        <v>110</v>
      </c>
      <c r="AU167" s="125" t="s">
        <v>83</v>
      </c>
      <c r="AY167" s="13" t="s">
        <v>109</v>
      </c>
      <c r="BE167" s="126">
        <f>IF(N167="základní",J167,0)</f>
        <v>0</v>
      </c>
      <c r="BF167" s="126">
        <f>IF(N167="snížená",J167,0)</f>
        <v>0</v>
      </c>
      <c r="BG167" s="126">
        <f>IF(N167="zákl. přenesená",J167,0)</f>
        <v>0</v>
      </c>
      <c r="BH167" s="126">
        <f>IF(N167="sníž. přenesená",J167,0)</f>
        <v>0</v>
      </c>
      <c r="BI167" s="126">
        <f>IF(N167="nulová",J167,0)</f>
        <v>0</v>
      </c>
      <c r="BJ167" s="13" t="s">
        <v>83</v>
      </c>
      <c r="BK167" s="126">
        <f>ROUND(I167*H167,2)</f>
        <v>0</v>
      </c>
      <c r="BL167" s="13" t="s">
        <v>113</v>
      </c>
      <c r="BM167" s="125" t="s">
        <v>240</v>
      </c>
    </row>
    <row r="168" spans="2:65" s="11" customFormat="1">
      <c r="B168" s="127"/>
      <c r="D168" s="128" t="s">
        <v>173</v>
      </c>
      <c r="E168" s="129" t="s">
        <v>1</v>
      </c>
      <c r="F168" s="130" t="s">
        <v>209</v>
      </c>
      <c r="H168" s="131">
        <v>4</v>
      </c>
      <c r="I168" s="132"/>
      <c r="L168" s="127"/>
      <c r="M168" s="133"/>
      <c r="T168" s="134"/>
      <c r="AT168" s="129" t="s">
        <v>173</v>
      </c>
      <c r="AU168" s="129" t="s">
        <v>83</v>
      </c>
      <c r="AV168" s="11" t="s">
        <v>85</v>
      </c>
      <c r="AW168" s="11" t="s">
        <v>34</v>
      </c>
      <c r="AX168" s="11" t="s">
        <v>83</v>
      </c>
      <c r="AY168" s="129" t="s">
        <v>109</v>
      </c>
    </row>
    <row r="169" spans="2:65" s="1" customFormat="1" ht="55.5" customHeight="1">
      <c r="B169" s="28"/>
      <c r="C169" s="114" t="s">
        <v>241</v>
      </c>
      <c r="D169" s="114" t="s">
        <v>110</v>
      </c>
      <c r="E169" s="115" t="s">
        <v>242</v>
      </c>
      <c r="F169" s="116" t="s">
        <v>243</v>
      </c>
      <c r="G169" s="117" t="s">
        <v>112</v>
      </c>
      <c r="H169" s="118">
        <v>40</v>
      </c>
      <c r="I169" s="119"/>
      <c r="J169" s="120">
        <f>ROUND(I169*H169,2)</f>
        <v>0</v>
      </c>
      <c r="K169" s="116" t="s">
        <v>254</v>
      </c>
      <c r="L169" s="28"/>
      <c r="M169" s="121" t="s">
        <v>1</v>
      </c>
      <c r="N169" s="122" t="s">
        <v>43</v>
      </c>
      <c r="P169" s="123">
        <f>O169*H169</f>
        <v>0</v>
      </c>
      <c r="Q169" s="123">
        <v>0</v>
      </c>
      <c r="R169" s="123">
        <f>Q169*H169</f>
        <v>0</v>
      </c>
      <c r="S169" s="123">
        <v>0</v>
      </c>
      <c r="T169" s="124">
        <f>S169*H169</f>
        <v>0</v>
      </c>
      <c r="AR169" s="125" t="s">
        <v>113</v>
      </c>
      <c r="AT169" s="125" t="s">
        <v>110</v>
      </c>
      <c r="AU169" s="125" t="s">
        <v>83</v>
      </c>
      <c r="AY169" s="13" t="s">
        <v>109</v>
      </c>
      <c r="BE169" s="126">
        <f>IF(N169="základní",J169,0)</f>
        <v>0</v>
      </c>
      <c r="BF169" s="126">
        <f>IF(N169="snížená",J169,0)</f>
        <v>0</v>
      </c>
      <c r="BG169" s="126">
        <f>IF(N169="zákl. přenesená",J169,0)</f>
        <v>0</v>
      </c>
      <c r="BH169" s="126">
        <f>IF(N169="sníž. přenesená",J169,0)</f>
        <v>0</v>
      </c>
      <c r="BI169" s="126">
        <f>IF(N169="nulová",J169,0)</f>
        <v>0</v>
      </c>
      <c r="BJ169" s="13" t="s">
        <v>83</v>
      </c>
      <c r="BK169" s="126">
        <f>ROUND(I169*H169,2)</f>
        <v>0</v>
      </c>
      <c r="BL169" s="13" t="s">
        <v>113</v>
      </c>
      <c r="BM169" s="125" t="s">
        <v>244</v>
      </c>
    </row>
    <row r="170" spans="2:65" s="11" customFormat="1">
      <c r="B170" s="127"/>
      <c r="D170" s="128" t="s">
        <v>173</v>
      </c>
      <c r="E170" s="129" t="s">
        <v>1</v>
      </c>
      <c r="F170" s="130" t="s">
        <v>245</v>
      </c>
      <c r="H170" s="131">
        <v>40</v>
      </c>
      <c r="I170" s="132"/>
      <c r="L170" s="127"/>
      <c r="M170" s="133"/>
      <c r="T170" s="134"/>
      <c r="AT170" s="129" t="s">
        <v>173</v>
      </c>
      <c r="AU170" s="129" t="s">
        <v>83</v>
      </c>
      <c r="AV170" s="11" t="s">
        <v>85</v>
      </c>
      <c r="AW170" s="11" t="s">
        <v>34</v>
      </c>
      <c r="AX170" s="11" t="s">
        <v>83</v>
      </c>
      <c r="AY170" s="129" t="s">
        <v>109</v>
      </c>
    </row>
    <row r="171" spans="2:65" s="1" customFormat="1" ht="62.65" customHeight="1">
      <c r="B171" s="28"/>
      <c r="C171" s="114" t="s">
        <v>246</v>
      </c>
      <c r="D171" s="114" t="s">
        <v>110</v>
      </c>
      <c r="E171" s="115" t="s">
        <v>247</v>
      </c>
      <c r="F171" s="116" t="s">
        <v>248</v>
      </c>
      <c r="G171" s="117" t="s">
        <v>112</v>
      </c>
      <c r="H171" s="118">
        <v>60</v>
      </c>
      <c r="I171" s="119"/>
      <c r="J171" s="120">
        <f>ROUND(I171*H171,2)</f>
        <v>0</v>
      </c>
      <c r="K171" s="116" t="s">
        <v>254</v>
      </c>
      <c r="L171" s="28"/>
      <c r="M171" s="121" t="s">
        <v>1</v>
      </c>
      <c r="N171" s="122" t="s">
        <v>43</v>
      </c>
      <c r="P171" s="123">
        <f>O171*H171</f>
        <v>0</v>
      </c>
      <c r="Q171" s="123">
        <v>0</v>
      </c>
      <c r="R171" s="123">
        <f>Q171*H171</f>
        <v>0</v>
      </c>
      <c r="S171" s="123">
        <v>0</v>
      </c>
      <c r="T171" s="124">
        <f>S171*H171</f>
        <v>0</v>
      </c>
      <c r="AR171" s="125" t="s">
        <v>113</v>
      </c>
      <c r="AT171" s="125" t="s">
        <v>110</v>
      </c>
      <c r="AU171" s="125" t="s">
        <v>83</v>
      </c>
      <c r="AY171" s="13" t="s">
        <v>109</v>
      </c>
      <c r="BE171" s="126">
        <f>IF(N171="základní",J171,0)</f>
        <v>0</v>
      </c>
      <c r="BF171" s="126">
        <f>IF(N171="snížená",J171,0)</f>
        <v>0</v>
      </c>
      <c r="BG171" s="126">
        <f>IF(N171="zákl. přenesená",J171,0)</f>
        <v>0</v>
      </c>
      <c r="BH171" s="126">
        <f>IF(N171="sníž. přenesená",J171,0)</f>
        <v>0</v>
      </c>
      <c r="BI171" s="126">
        <f>IF(N171="nulová",J171,0)</f>
        <v>0</v>
      </c>
      <c r="BJ171" s="13" t="s">
        <v>83</v>
      </c>
      <c r="BK171" s="126">
        <f>ROUND(I171*H171,2)</f>
        <v>0</v>
      </c>
      <c r="BL171" s="13" t="s">
        <v>113</v>
      </c>
      <c r="BM171" s="125" t="s">
        <v>249</v>
      </c>
    </row>
    <row r="172" spans="2:65" s="11" customFormat="1">
      <c r="B172" s="127"/>
      <c r="D172" s="128" t="s">
        <v>173</v>
      </c>
      <c r="E172" s="129" t="s">
        <v>1</v>
      </c>
      <c r="F172" s="130" t="s">
        <v>220</v>
      </c>
      <c r="H172" s="131">
        <v>60</v>
      </c>
      <c r="I172" s="132"/>
      <c r="L172" s="127"/>
      <c r="M172" s="135"/>
      <c r="N172" s="136"/>
      <c r="O172" s="136"/>
      <c r="P172" s="136"/>
      <c r="Q172" s="136"/>
      <c r="R172" s="136"/>
      <c r="S172" s="136"/>
      <c r="T172" s="137"/>
      <c r="AT172" s="129" t="s">
        <v>173</v>
      </c>
      <c r="AU172" s="129" t="s">
        <v>83</v>
      </c>
      <c r="AV172" s="11" t="s">
        <v>85</v>
      </c>
      <c r="AW172" s="11" t="s">
        <v>34</v>
      </c>
      <c r="AX172" s="11" t="s">
        <v>83</v>
      </c>
      <c r="AY172" s="129" t="s">
        <v>109</v>
      </c>
    </row>
    <row r="173" spans="2:65" s="1" customFormat="1" ht="6.95" customHeight="1">
      <c r="B173" s="40"/>
      <c r="C173" s="41"/>
      <c r="D173" s="41"/>
      <c r="E173" s="41"/>
      <c r="F173" s="41"/>
      <c r="G173" s="41"/>
      <c r="H173" s="41"/>
      <c r="I173" s="41"/>
      <c r="J173" s="41"/>
      <c r="K173" s="41"/>
      <c r="L173" s="28"/>
    </row>
  </sheetData>
  <sheetProtection algorithmName="SHA-512" hashValue="Gp565r0PWR0HMTFctMK4h0lBao6KMilIM4p2ayEedBxa6A906FQm148+q1LQP8hcWtrnlPeW1odCUCkWXsBeqA==" saltValue="VH0FWPmDd7gnv9d9nPDrzg==" spinCount="100000" sheet="1" objects="1" scenarios="1" formatColumns="0" formatRows="0" autoFilter="0"/>
  <autoFilter ref="C117:K172" xr:uid="{00000000-0009-0000-0000-000001000000}"/>
  <mergeCells count="6">
    <mergeCell ref="E110:H110"/>
    <mergeCell ref="L2:V2"/>
    <mergeCell ref="E7:H7"/>
    <mergeCell ref="E16:H16"/>
    <mergeCell ref="E25:H25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Pravidelná kontr...</vt:lpstr>
      <vt:lpstr>'OR_PHA - Pravidelná kontr...'!Názvy_tisku</vt:lpstr>
      <vt:lpstr>'Rekapitulace zakázky'!Názvy_tisku</vt:lpstr>
      <vt:lpstr>'OR_PHA - Pravidelná kontr...'!Oblast_tisku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2025-02-28T11:11:46Z</dcterms:created>
  <dcterms:modified xsi:type="dcterms:W3CDTF">2025-03-03T09:23:34Z</dcterms:modified>
</cp:coreProperties>
</file>